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1" sheetId="2" r:id="rId1"/>
  </sheets>
  <definedNames>
    <definedName name="_xlnm._FilterDatabase" localSheetId="0" hidden="1">'1'!$A$1:$G$2</definedName>
  </definedNames>
  <calcPr calcId="144525"/>
</workbook>
</file>

<file path=xl/sharedStrings.xml><?xml version="1.0" encoding="utf-8"?>
<sst xmlns="http://schemas.openxmlformats.org/spreadsheetml/2006/main" count="183" uniqueCount="17">
  <si>
    <t>2022年度黄山市黄山区中小学新任教师公开招聘笔试成绩</t>
  </si>
  <si>
    <t>报考岗位</t>
  </si>
  <si>
    <t>座位号</t>
  </si>
  <si>
    <t>学科专业知识成绩</t>
  </si>
  <si>
    <t>教育综合知识成绩</t>
  </si>
  <si>
    <t>合成笔试
成绩</t>
  </si>
  <si>
    <t>政策加分</t>
  </si>
  <si>
    <t>最终笔试
成绩</t>
  </si>
  <si>
    <t>341003001-高中语文(黄山市黄山第一中学)</t>
  </si>
  <si>
    <t>缺考</t>
  </si>
  <si>
    <t>341003002-高中数学(黄山市黄山第一中学)</t>
  </si>
  <si>
    <t>341003003-高中物理(黄山市黄山第一中学)</t>
  </si>
  <si>
    <t>341003004-高中化学(黄山市黄山第一中学)</t>
  </si>
  <si>
    <t>341003005-初中语文(黄山区教育局所属事业单位)</t>
  </si>
  <si>
    <t>341003006-初中数学(黄山区教育局所属事业单位)</t>
  </si>
  <si>
    <t>341003007-初中英语(黄山区教育局所属事业单位)</t>
  </si>
  <si>
    <t>341003008-初中道德与法治(黄山区教育局所属事业单位)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</si>
</sst>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80"/>
  <sheetViews>
    <sheetView tabSelected="1" topLeftCell="A44" workbookViewId="0">
      <selection activeCell="L17" sqref="L17"/>
    </sheetView>
  </sheetViews>
  <sheetFormatPr defaultColWidth="8.725" defaultRowHeight="13.5" outlineLevelCol="6"/>
  <cols>
    <col min="1" max="1" width="46.25" style="2" customWidth="1"/>
    <col min="2" max="2" width="15.375" style="2" customWidth="1"/>
    <col min="3" max="3" width="11.75" style="3" customWidth="1"/>
    <col min="4" max="4" width="12.75" style="3" customWidth="1"/>
    <col min="5" max="5" width="11" style="2" customWidth="1"/>
    <col min="6" max="6" width="9.625" style="2" customWidth="1"/>
    <col min="7" max="7" width="10.5" style="2" customWidth="1"/>
    <col min="8" max="16384" width="8.725" style="2"/>
  </cols>
  <sheetData>
    <row r="1" ht="29" customHeight="1" spans="1:7">
      <c r="A1" s="4" t="s">
        <v>0</v>
      </c>
      <c r="B1" s="5"/>
      <c r="C1" s="5"/>
      <c r="D1" s="5"/>
      <c r="E1" s="5"/>
      <c r="F1" s="5"/>
      <c r="G1" s="5"/>
    </row>
    <row r="2" ht="27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s="1" customFormat="1" spans="1:7">
      <c r="A3" s="9" t="s">
        <v>8</v>
      </c>
      <c r="B3" s="9" t="str">
        <f>"223410030102"</f>
        <v>223410030102</v>
      </c>
      <c r="C3" s="9">
        <v>79</v>
      </c>
      <c r="D3" s="9">
        <v>81</v>
      </c>
      <c r="E3" s="9">
        <v>79.8</v>
      </c>
      <c r="F3" s="9"/>
      <c r="G3" s="9">
        <v>79.8</v>
      </c>
    </row>
    <row r="4" s="1" customFormat="1" spans="1:7">
      <c r="A4" s="9" t="s">
        <v>8</v>
      </c>
      <c r="B4" s="9" t="str">
        <f>"223410030114"</f>
        <v>223410030114</v>
      </c>
      <c r="C4" s="9">
        <v>71</v>
      </c>
      <c r="D4" s="9">
        <v>67</v>
      </c>
      <c r="E4" s="9">
        <v>69.4</v>
      </c>
      <c r="F4" s="9"/>
      <c r="G4" s="9">
        <v>69.4</v>
      </c>
    </row>
    <row r="5" s="1" customFormat="1" spans="1:7">
      <c r="A5" s="9" t="s">
        <v>8</v>
      </c>
      <c r="B5" s="9" t="str">
        <f>"223410030129"</f>
        <v>223410030129</v>
      </c>
      <c r="C5" s="9">
        <v>76</v>
      </c>
      <c r="D5" s="9">
        <v>88</v>
      </c>
      <c r="E5" s="9">
        <v>80.8</v>
      </c>
      <c r="F5" s="9"/>
      <c r="G5" s="9">
        <v>80.8</v>
      </c>
    </row>
    <row r="6" s="1" customFormat="1" spans="1:7">
      <c r="A6" s="9" t="s">
        <v>8</v>
      </c>
      <c r="B6" s="9" t="str">
        <f>"223410030130"</f>
        <v>223410030130</v>
      </c>
      <c r="C6" s="9">
        <v>78</v>
      </c>
      <c r="D6" s="9">
        <v>80</v>
      </c>
      <c r="E6" s="9">
        <v>78.8</v>
      </c>
      <c r="F6" s="9"/>
      <c r="G6" s="9">
        <v>78.8</v>
      </c>
    </row>
    <row r="7" s="1" customFormat="1" spans="1:7">
      <c r="A7" s="9" t="s">
        <v>8</v>
      </c>
      <c r="B7" s="9" t="str">
        <f>"223410030206"</f>
        <v>223410030206</v>
      </c>
      <c r="C7" s="9">
        <v>70</v>
      </c>
      <c r="D7" s="9">
        <v>79</v>
      </c>
      <c r="E7" s="9">
        <v>73.6</v>
      </c>
      <c r="F7" s="9"/>
      <c r="G7" s="9">
        <v>73.6</v>
      </c>
    </row>
    <row r="8" s="1" customFormat="1" spans="1:7">
      <c r="A8" s="9" t="s">
        <v>8</v>
      </c>
      <c r="B8" s="9" t="str">
        <f>"223410030223"</f>
        <v>223410030223</v>
      </c>
      <c r="C8" s="9">
        <v>75</v>
      </c>
      <c r="D8" s="9">
        <v>67</v>
      </c>
      <c r="E8" s="9">
        <v>71.8</v>
      </c>
      <c r="F8" s="9"/>
      <c r="G8" s="9">
        <v>71.8</v>
      </c>
    </row>
    <row r="9" s="1" customFormat="1" spans="1:7">
      <c r="A9" s="9" t="s">
        <v>8</v>
      </c>
      <c r="B9" s="9" t="str">
        <f>"223410030224"</f>
        <v>223410030224</v>
      </c>
      <c r="C9" s="9">
        <v>76</v>
      </c>
      <c r="D9" s="9">
        <v>71</v>
      </c>
      <c r="E9" s="9">
        <v>74</v>
      </c>
      <c r="F9" s="9"/>
      <c r="G9" s="9">
        <v>74</v>
      </c>
    </row>
    <row r="10" s="1" customFormat="1" spans="1:7">
      <c r="A10" s="9" t="s">
        <v>8</v>
      </c>
      <c r="B10" s="9" t="str">
        <f>"223410030310"</f>
        <v>223410030310</v>
      </c>
      <c r="C10" s="9" t="s">
        <v>9</v>
      </c>
      <c r="D10" s="9" t="s">
        <v>9</v>
      </c>
      <c r="E10" s="9" t="s">
        <v>9</v>
      </c>
      <c r="F10" s="9"/>
      <c r="G10" s="9" t="s">
        <v>9</v>
      </c>
    </row>
    <row r="11" s="1" customFormat="1" spans="1:7">
      <c r="A11" s="9" t="s">
        <v>10</v>
      </c>
      <c r="B11" s="9" t="str">
        <f>"223410032102"</f>
        <v>223410032102</v>
      </c>
      <c r="C11" s="9">
        <v>87</v>
      </c>
      <c r="D11" s="9">
        <v>60</v>
      </c>
      <c r="E11" s="9">
        <v>76.2</v>
      </c>
      <c r="F11" s="9"/>
      <c r="G11" s="9">
        <v>76.2</v>
      </c>
    </row>
    <row r="12" s="1" customFormat="1" spans="1:7">
      <c r="A12" s="9" t="s">
        <v>10</v>
      </c>
      <c r="B12" s="9" t="str">
        <f>"223410032112"</f>
        <v>223410032112</v>
      </c>
      <c r="C12" s="9">
        <v>80</v>
      </c>
      <c r="D12" s="9">
        <v>61</v>
      </c>
      <c r="E12" s="9">
        <v>72.4</v>
      </c>
      <c r="F12" s="9"/>
      <c r="G12" s="9">
        <v>72.4</v>
      </c>
    </row>
    <row r="13" s="1" customFormat="1" spans="1:7">
      <c r="A13" s="9" t="s">
        <v>10</v>
      </c>
      <c r="B13" s="9" t="str">
        <f>"223410032113"</f>
        <v>223410032113</v>
      </c>
      <c r="C13" s="9" t="s">
        <v>9</v>
      </c>
      <c r="D13" s="9" t="s">
        <v>9</v>
      </c>
      <c r="E13" s="9" t="s">
        <v>9</v>
      </c>
      <c r="F13" s="9"/>
      <c r="G13" s="9" t="s">
        <v>9</v>
      </c>
    </row>
    <row r="14" s="1" customFormat="1" spans="1:7">
      <c r="A14" s="9" t="s">
        <v>10</v>
      </c>
      <c r="B14" s="9" t="str">
        <f>"223410032201"</f>
        <v>223410032201</v>
      </c>
      <c r="C14" s="9" t="s">
        <v>9</v>
      </c>
      <c r="D14" s="9" t="s">
        <v>9</v>
      </c>
      <c r="E14" s="9" t="s">
        <v>9</v>
      </c>
      <c r="F14" s="9"/>
      <c r="G14" s="9" t="s">
        <v>9</v>
      </c>
    </row>
    <row r="15" s="1" customFormat="1" spans="1:7">
      <c r="A15" s="9" t="s">
        <v>10</v>
      </c>
      <c r="B15" s="9" t="str">
        <f>"223410032306"</f>
        <v>223410032306</v>
      </c>
      <c r="C15" s="9">
        <v>94</v>
      </c>
      <c r="D15" s="9">
        <v>77</v>
      </c>
      <c r="E15" s="9">
        <v>87.2</v>
      </c>
      <c r="F15" s="9"/>
      <c r="G15" s="9">
        <v>87.2</v>
      </c>
    </row>
    <row r="16" s="1" customFormat="1" spans="1:7">
      <c r="A16" s="9" t="s">
        <v>11</v>
      </c>
      <c r="B16" s="9" t="str">
        <f>"223410033304"</f>
        <v>223410033304</v>
      </c>
      <c r="C16" s="9">
        <v>75</v>
      </c>
      <c r="D16" s="9">
        <v>72</v>
      </c>
      <c r="E16" s="9">
        <v>73.8</v>
      </c>
      <c r="F16" s="9"/>
      <c r="G16" s="9">
        <v>73.8</v>
      </c>
    </row>
    <row r="17" s="1" customFormat="1" spans="1:7">
      <c r="A17" s="9" t="s">
        <v>11</v>
      </c>
      <c r="B17" s="9" t="str">
        <f>"223410033308"</f>
        <v>223410033308</v>
      </c>
      <c r="C17" s="9">
        <v>63</v>
      </c>
      <c r="D17" s="9">
        <v>72</v>
      </c>
      <c r="E17" s="9">
        <v>66.6</v>
      </c>
      <c r="F17" s="9"/>
      <c r="G17" s="9">
        <v>66.6</v>
      </c>
    </row>
    <row r="18" s="1" customFormat="1" spans="1:7">
      <c r="A18" s="9" t="s">
        <v>11</v>
      </c>
      <c r="B18" s="9" t="str">
        <f>"223410033319"</f>
        <v>223410033319</v>
      </c>
      <c r="C18" s="9">
        <v>85.5</v>
      </c>
      <c r="D18" s="9">
        <v>73</v>
      </c>
      <c r="E18" s="9">
        <v>80.5</v>
      </c>
      <c r="F18" s="9"/>
      <c r="G18" s="9">
        <v>80.5</v>
      </c>
    </row>
    <row r="19" s="1" customFormat="1" spans="1:7">
      <c r="A19" s="9" t="s">
        <v>11</v>
      </c>
      <c r="B19" s="9" t="str">
        <f>"223410033321"</f>
        <v>223410033321</v>
      </c>
      <c r="C19" s="9" t="s">
        <v>9</v>
      </c>
      <c r="D19" s="9" t="s">
        <v>9</v>
      </c>
      <c r="E19" s="9" t="s">
        <v>9</v>
      </c>
      <c r="F19" s="9"/>
      <c r="G19" s="9" t="s">
        <v>9</v>
      </c>
    </row>
    <row r="20" s="1" customFormat="1" spans="1:7">
      <c r="A20" s="9" t="s">
        <v>11</v>
      </c>
      <c r="B20" s="9" t="str">
        <f>"223410033325"</f>
        <v>223410033325</v>
      </c>
      <c r="C20" s="9">
        <v>76</v>
      </c>
      <c r="D20" s="9">
        <v>72</v>
      </c>
      <c r="E20" s="9">
        <v>74.4</v>
      </c>
      <c r="F20" s="9"/>
      <c r="G20" s="9">
        <v>74.4</v>
      </c>
    </row>
    <row r="21" s="1" customFormat="1" spans="1:7">
      <c r="A21" s="9" t="s">
        <v>11</v>
      </c>
      <c r="B21" s="9" t="str">
        <f>"223410033326"</f>
        <v>223410033326</v>
      </c>
      <c r="C21" s="9">
        <v>89.5</v>
      </c>
      <c r="D21" s="9">
        <v>83</v>
      </c>
      <c r="E21" s="9">
        <v>86.9</v>
      </c>
      <c r="F21" s="9"/>
      <c r="G21" s="9">
        <v>86.9</v>
      </c>
    </row>
    <row r="22" s="1" customFormat="1" spans="1:7">
      <c r="A22" s="9" t="s">
        <v>11</v>
      </c>
      <c r="B22" s="9" t="str">
        <f>"223410033327"</f>
        <v>223410033327</v>
      </c>
      <c r="C22" s="9">
        <v>51.5</v>
      </c>
      <c r="D22" s="9">
        <v>64</v>
      </c>
      <c r="E22" s="9">
        <v>56.5</v>
      </c>
      <c r="F22" s="9"/>
      <c r="G22" s="9">
        <v>56.5</v>
      </c>
    </row>
    <row r="23" s="1" customFormat="1" spans="1:7">
      <c r="A23" s="9" t="s">
        <v>12</v>
      </c>
      <c r="B23" s="9" t="str">
        <f>"223410031509"</f>
        <v>223410031509</v>
      </c>
      <c r="C23" s="9">
        <v>57</v>
      </c>
      <c r="D23" s="9">
        <v>65</v>
      </c>
      <c r="E23" s="9">
        <v>60.2</v>
      </c>
      <c r="F23" s="9"/>
      <c r="G23" s="9">
        <v>60.2</v>
      </c>
    </row>
    <row r="24" s="1" customFormat="1" spans="1:7">
      <c r="A24" s="9" t="s">
        <v>12</v>
      </c>
      <c r="B24" s="9" t="str">
        <f>"223410031511"</f>
        <v>223410031511</v>
      </c>
      <c r="C24" s="9" t="s">
        <v>9</v>
      </c>
      <c r="D24" s="9" t="s">
        <v>9</v>
      </c>
      <c r="E24" s="9" t="s">
        <v>9</v>
      </c>
      <c r="F24" s="9"/>
      <c r="G24" s="9" t="s">
        <v>9</v>
      </c>
    </row>
    <row r="25" s="1" customFormat="1" spans="1:7">
      <c r="A25" s="9" t="s">
        <v>12</v>
      </c>
      <c r="B25" s="9" t="str">
        <f>"223410031602"</f>
        <v>223410031602</v>
      </c>
      <c r="C25" s="9">
        <v>84</v>
      </c>
      <c r="D25" s="9">
        <v>73</v>
      </c>
      <c r="E25" s="9">
        <v>79.6</v>
      </c>
      <c r="F25" s="9"/>
      <c r="G25" s="9">
        <v>79.6</v>
      </c>
    </row>
    <row r="26" s="1" customFormat="1" spans="1:7">
      <c r="A26" s="9" t="s">
        <v>12</v>
      </c>
      <c r="B26" s="9" t="str">
        <f>"223410031611"</f>
        <v>223410031611</v>
      </c>
      <c r="C26" s="9">
        <v>74</v>
      </c>
      <c r="D26" s="9">
        <v>77</v>
      </c>
      <c r="E26" s="9">
        <v>75.2</v>
      </c>
      <c r="F26" s="9"/>
      <c r="G26" s="9">
        <v>75.2</v>
      </c>
    </row>
    <row r="27" s="1" customFormat="1" spans="1:7">
      <c r="A27" s="9" t="s">
        <v>12</v>
      </c>
      <c r="B27" s="9" t="str">
        <f>"223410031617"</f>
        <v>223410031617</v>
      </c>
      <c r="C27" s="9" t="s">
        <v>9</v>
      </c>
      <c r="D27" s="9" t="s">
        <v>9</v>
      </c>
      <c r="E27" s="9" t="s">
        <v>9</v>
      </c>
      <c r="F27" s="9"/>
      <c r="G27" s="9" t="s">
        <v>9</v>
      </c>
    </row>
    <row r="28" s="1" customFormat="1" spans="1:7">
      <c r="A28" s="9" t="s">
        <v>12</v>
      </c>
      <c r="B28" s="9" t="str">
        <f>"223410031623"</f>
        <v>223410031623</v>
      </c>
      <c r="C28" s="9" t="s">
        <v>9</v>
      </c>
      <c r="D28" s="9" t="s">
        <v>9</v>
      </c>
      <c r="E28" s="9" t="s">
        <v>9</v>
      </c>
      <c r="F28" s="9"/>
      <c r="G28" s="9" t="s">
        <v>9</v>
      </c>
    </row>
    <row r="29" s="1" customFormat="1" spans="1:7">
      <c r="A29" s="9" t="s">
        <v>12</v>
      </c>
      <c r="B29" s="9" t="str">
        <f>"223410031626"</f>
        <v>223410031626</v>
      </c>
      <c r="C29" s="9">
        <v>86.5</v>
      </c>
      <c r="D29" s="9">
        <v>81</v>
      </c>
      <c r="E29" s="9">
        <v>84.3</v>
      </c>
      <c r="F29" s="9"/>
      <c r="G29" s="9">
        <v>84.3</v>
      </c>
    </row>
    <row r="30" s="1" customFormat="1" spans="1:7">
      <c r="A30" s="9" t="s">
        <v>12</v>
      </c>
      <c r="B30" s="9" t="str">
        <f>"223410031705"</f>
        <v>223410031705</v>
      </c>
      <c r="C30" s="9">
        <v>82</v>
      </c>
      <c r="D30" s="9">
        <v>69</v>
      </c>
      <c r="E30" s="9">
        <v>76.8</v>
      </c>
      <c r="F30" s="9"/>
      <c r="G30" s="9">
        <v>76.8</v>
      </c>
    </row>
    <row r="31" s="1" customFormat="1" spans="1:7">
      <c r="A31" s="9" t="s">
        <v>12</v>
      </c>
      <c r="B31" s="9" t="str">
        <f>"223410031713"</f>
        <v>223410031713</v>
      </c>
      <c r="C31" s="9">
        <v>77.5</v>
      </c>
      <c r="D31" s="9">
        <v>72</v>
      </c>
      <c r="E31" s="9">
        <v>75.3</v>
      </c>
      <c r="F31" s="9"/>
      <c r="G31" s="9">
        <v>75.3</v>
      </c>
    </row>
    <row r="32" s="1" customFormat="1" spans="1:7">
      <c r="A32" s="9" t="s">
        <v>13</v>
      </c>
      <c r="B32" s="9" t="str">
        <f>"223410030103"</f>
        <v>223410030103</v>
      </c>
      <c r="C32" s="9">
        <v>80</v>
      </c>
      <c r="D32" s="9">
        <v>91</v>
      </c>
      <c r="E32" s="9">
        <v>84.4</v>
      </c>
      <c r="F32" s="9"/>
      <c r="G32" s="9">
        <v>84.4</v>
      </c>
    </row>
    <row r="33" s="1" customFormat="1" spans="1:7">
      <c r="A33" s="9" t="s">
        <v>13</v>
      </c>
      <c r="B33" s="9" t="str">
        <f>"223410030210"</f>
        <v>223410030210</v>
      </c>
      <c r="C33" s="9" t="s">
        <v>9</v>
      </c>
      <c r="D33" s="9" t="s">
        <v>9</v>
      </c>
      <c r="E33" s="9" t="s">
        <v>9</v>
      </c>
      <c r="F33" s="9"/>
      <c r="G33" s="9" t="s">
        <v>9</v>
      </c>
    </row>
    <row r="34" s="1" customFormat="1" spans="1:7">
      <c r="A34" s="9" t="s">
        <v>13</v>
      </c>
      <c r="B34" s="9" t="str">
        <f>"223410030217"</f>
        <v>223410030217</v>
      </c>
      <c r="C34" s="9" t="s">
        <v>9</v>
      </c>
      <c r="D34" s="9" t="s">
        <v>9</v>
      </c>
      <c r="E34" s="9" t="s">
        <v>9</v>
      </c>
      <c r="F34" s="9"/>
      <c r="G34" s="9" t="s">
        <v>9</v>
      </c>
    </row>
    <row r="35" s="1" customFormat="1" spans="1:7">
      <c r="A35" s="9" t="s">
        <v>13</v>
      </c>
      <c r="B35" s="9" t="str">
        <f>"223410030222"</f>
        <v>223410030222</v>
      </c>
      <c r="C35" s="9">
        <v>54</v>
      </c>
      <c r="D35" s="9">
        <v>63</v>
      </c>
      <c r="E35" s="9">
        <v>57.6</v>
      </c>
      <c r="F35" s="9"/>
      <c r="G35" s="9">
        <v>57.6</v>
      </c>
    </row>
    <row r="36" s="1" customFormat="1" spans="1:7">
      <c r="A36" s="9" t="s">
        <v>13</v>
      </c>
      <c r="B36" s="9" t="str">
        <f>"223410030227"</f>
        <v>223410030227</v>
      </c>
      <c r="C36" s="9" t="s">
        <v>9</v>
      </c>
      <c r="D36" s="9" t="s">
        <v>9</v>
      </c>
      <c r="E36" s="9" t="s">
        <v>9</v>
      </c>
      <c r="F36" s="9"/>
      <c r="G36" s="9" t="s">
        <v>9</v>
      </c>
    </row>
    <row r="37" s="1" customFormat="1" spans="1:7">
      <c r="A37" s="9" t="s">
        <v>13</v>
      </c>
      <c r="B37" s="9" t="str">
        <f>"223410030404"</f>
        <v>223410030404</v>
      </c>
      <c r="C37" s="9">
        <v>83</v>
      </c>
      <c r="D37" s="9">
        <v>98</v>
      </c>
      <c r="E37" s="9">
        <v>89</v>
      </c>
      <c r="F37" s="9"/>
      <c r="G37" s="9">
        <v>89</v>
      </c>
    </row>
    <row r="38" s="1" customFormat="1" spans="1:7">
      <c r="A38" s="9" t="s">
        <v>13</v>
      </c>
      <c r="B38" s="9" t="str">
        <f>"223410030417"</f>
        <v>223410030417</v>
      </c>
      <c r="C38" s="9">
        <v>82</v>
      </c>
      <c r="D38" s="9">
        <v>58</v>
      </c>
      <c r="E38" s="9">
        <v>72.4</v>
      </c>
      <c r="F38" s="9"/>
      <c r="G38" s="9">
        <v>72.4</v>
      </c>
    </row>
    <row r="39" s="1" customFormat="1" spans="1:7">
      <c r="A39" s="9" t="s">
        <v>13</v>
      </c>
      <c r="B39" s="9" t="str">
        <f>"223410030419"</f>
        <v>223410030419</v>
      </c>
      <c r="C39" s="9" t="s">
        <v>9</v>
      </c>
      <c r="D39" s="9" t="s">
        <v>9</v>
      </c>
      <c r="E39" s="9" t="s">
        <v>9</v>
      </c>
      <c r="F39" s="9"/>
      <c r="G39" s="9" t="s">
        <v>9</v>
      </c>
    </row>
    <row r="40" s="1" customFormat="1" spans="1:7">
      <c r="A40" s="9" t="s">
        <v>13</v>
      </c>
      <c r="B40" s="9" t="str">
        <f>"223410030429"</f>
        <v>223410030429</v>
      </c>
      <c r="C40" s="9">
        <v>74</v>
      </c>
      <c r="D40" s="9">
        <v>73</v>
      </c>
      <c r="E40" s="9">
        <v>73.6</v>
      </c>
      <c r="F40" s="9"/>
      <c r="G40" s="9">
        <v>73.6</v>
      </c>
    </row>
    <row r="41" s="1" customFormat="1" spans="1:7">
      <c r="A41" s="9" t="s">
        <v>13</v>
      </c>
      <c r="B41" s="9" t="str">
        <f>"223410030430"</f>
        <v>223410030430</v>
      </c>
      <c r="C41" s="9">
        <v>89</v>
      </c>
      <c r="D41" s="9">
        <v>86</v>
      </c>
      <c r="E41" s="9">
        <v>87.8</v>
      </c>
      <c r="F41" s="9"/>
      <c r="G41" s="9">
        <v>87.8</v>
      </c>
    </row>
    <row r="42" s="1" customFormat="1" spans="1:7">
      <c r="A42" s="9" t="s">
        <v>14</v>
      </c>
      <c r="B42" s="9" t="str">
        <f>"223410032219"</f>
        <v>223410032219</v>
      </c>
      <c r="C42" s="9">
        <v>92</v>
      </c>
      <c r="D42" s="9">
        <v>85</v>
      </c>
      <c r="E42" s="9">
        <v>89.2</v>
      </c>
      <c r="F42" s="9"/>
      <c r="G42" s="9">
        <v>89.2</v>
      </c>
    </row>
    <row r="43" s="1" customFormat="1" spans="1:7">
      <c r="A43" s="9" t="s">
        <v>14</v>
      </c>
      <c r="B43" s="9" t="str">
        <f>"223410032308"</f>
        <v>223410032308</v>
      </c>
      <c r="C43" s="9">
        <v>74</v>
      </c>
      <c r="D43" s="9">
        <v>88</v>
      </c>
      <c r="E43" s="9">
        <v>79.6</v>
      </c>
      <c r="F43" s="9"/>
      <c r="G43" s="9">
        <v>79.6</v>
      </c>
    </row>
    <row r="44" s="1" customFormat="1" spans="1:7">
      <c r="A44" s="9" t="s">
        <v>14</v>
      </c>
      <c r="B44" s="9" t="str">
        <f>"223410032315"</f>
        <v>223410032315</v>
      </c>
      <c r="C44" s="9" t="s">
        <v>9</v>
      </c>
      <c r="D44" s="9" t="s">
        <v>9</v>
      </c>
      <c r="E44" s="9" t="s">
        <v>9</v>
      </c>
      <c r="F44" s="9"/>
      <c r="G44" s="9" t="s">
        <v>9</v>
      </c>
    </row>
    <row r="45" s="1" customFormat="1" spans="1:7">
      <c r="A45" s="9" t="s">
        <v>14</v>
      </c>
      <c r="B45" s="9" t="str">
        <f>"223410032319"</f>
        <v>223410032319</v>
      </c>
      <c r="C45" s="9">
        <v>104</v>
      </c>
      <c r="D45" s="9">
        <v>73</v>
      </c>
      <c r="E45" s="9">
        <v>91.6</v>
      </c>
      <c r="F45" s="9"/>
      <c r="G45" s="9">
        <v>91.6</v>
      </c>
    </row>
    <row r="46" s="1" customFormat="1" spans="1:7">
      <c r="A46" s="9" t="s">
        <v>14</v>
      </c>
      <c r="B46" s="9" t="str">
        <f>"223410032514"</f>
        <v>223410032514</v>
      </c>
      <c r="C46" s="9">
        <v>67</v>
      </c>
      <c r="D46" s="9">
        <v>67</v>
      </c>
      <c r="E46" s="9">
        <v>67</v>
      </c>
      <c r="F46" s="9"/>
      <c r="G46" s="9">
        <v>67</v>
      </c>
    </row>
    <row r="47" s="1" customFormat="1" spans="1:7">
      <c r="A47" s="9" t="s">
        <v>14</v>
      </c>
      <c r="B47" s="9" t="str">
        <f>"223410032520"</f>
        <v>223410032520</v>
      </c>
      <c r="C47" s="9" t="s">
        <v>9</v>
      </c>
      <c r="D47" s="9" t="s">
        <v>9</v>
      </c>
      <c r="E47" s="9" t="s">
        <v>9</v>
      </c>
      <c r="F47" s="9"/>
      <c r="G47" s="9" t="s">
        <v>9</v>
      </c>
    </row>
    <row r="48" s="1" customFormat="1" spans="1:7">
      <c r="A48" s="9" t="s">
        <v>15</v>
      </c>
      <c r="B48" s="9" t="str">
        <f>"223410032603"</f>
        <v>223410032603</v>
      </c>
      <c r="C48" s="9">
        <v>73.5</v>
      </c>
      <c r="D48" s="9">
        <v>69</v>
      </c>
      <c r="E48" s="9">
        <v>71.7</v>
      </c>
      <c r="F48" s="9"/>
      <c r="G48" s="9">
        <v>71.7</v>
      </c>
    </row>
    <row r="49" s="1" customFormat="1" spans="1:7">
      <c r="A49" s="9" t="s">
        <v>15</v>
      </c>
      <c r="B49" s="9" t="str">
        <f>"223410032621"</f>
        <v>223410032621</v>
      </c>
      <c r="C49" s="9">
        <v>86</v>
      </c>
      <c r="D49" s="9">
        <v>66</v>
      </c>
      <c r="E49" s="9">
        <v>78</v>
      </c>
      <c r="F49" s="9"/>
      <c r="G49" s="9">
        <v>78</v>
      </c>
    </row>
    <row r="50" s="1" customFormat="1" spans="1:7">
      <c r="A50" s="9" t="s">
        <v>15</v>
      </c>
      <c r="B50" s="9" t="str">
        <f>"223410032623"</f>
        <v>223410032623</v>
      </c>
      <c r="C50" s="9" t="s">
        <v>9</v>
      </c>
      <c r="D50" s="9" t="s">
        <v>9</v>
      </c>
      <c r="E50" s="9" t="s">
        <v>9</v>
      </c>
      <c r="F50" s="9"/>
      <c r="G50" s="9" t="s">
        <v>9</v>
      </c>
    </row>
    <row r="51" s="1" customFormat="1" spans="1:7">
      <c r="A51" s="9" t="s">
        <v>15</v>
      </c>
      <c r="B51" s="9" t="str">
        <f>"223410032625"</f>
        <v>223410032625</v>
      </c>
      <c r="C51" s="9">
        <v>87</v>
      </c>
      <c r="D51" s="9">
        <v>74</v>
      </c>
      <c r="E51" s="9">
        <v>81.8</v>
      </c>
      <c r="F51" s="9"/>
      <c r="G51" s="9">
        <v>81.8</v>
      </c>
    </row>
    <row r="52" s="1" customFormat="1" spans="1:7">
      <c r="A52" s="9" t="s">
        <v>15</v>
      </c>
      <c r="B52" s="9" t="str">
        <f>"223410032708"</f>
        <v>223410032708</v>
      </c>
      <c r="C52" s="9">
        <v>91.5</v>
      </c>
      <c r="D52" s="9">
        <v>84</v>
      </c>
      <c r="E52" s="9">
        <v>88.5</v>
      </c>
      <c r="F52" s="9"/>
      <c r="G52" s="9">
        <v>88.5</v>
      </c>
    </row>
    <row r="53" s="1" customFormat="1" spans="1:7">
      <c r="A53" s="9" t="s">
        <v>15</v>
      </c>
      <c r="B53" s="9" t="str">
        <f>"223410032709"</f>
        <v>223410032709</v>
      </c>
      <c r="C53" s="9" t="s">
        <v>9</v>
      </c>
      <c r="D53" s="9" t="s">
        <v>9</v>
      </c>
      <c r="E53" s="9" t="s">
        <v>9</v>
      </c>
      <c r="F53" s="9"/>
      <c r="G53" s="9" t="s">
        <v>9</v>
      </c>
    </row>
    <row r="54" s="1" customFormat="1" spans="1:7">
      <c r="A54" s="9" t="s">
        <v>15</v>
      </c>
      <c r="B54" s="9" t="str">
        <f>"223410032710"</f>
        <v>223410032710</v>
      </c>
      <c r="C54" s="9">
        <v>94</v>
      </c>
      <c r="D54" s="9">
        <v>72</v>
      </c>
      <c r="E54" s="9">
        <v>85.2</v>
      </c>
      <c r="F54" s="9"/>
      <c r="G54" s="9">
        <v>85.2</v>
      </c>
    </row>
    <row r="55" s="1" customFormat="1" spans="1:7">
      <c r="A55" s="9" t="s">
        <v>15</v>
      </c>
      <c r="B55" s="9" t="str">
        <f>"223410032728"</f>
        <v>223410032728</v>
      </c>
      <c r="C55" s="9">
        <v>83.5</v>
      </c>
      <c r="D55" s="9">
        <v>75</v>
      </c>
      <c r="E55" s="9">
        <v>80.1</v>
      </c>
      <c r="F55" s="9"/>
      <c r="G55" s="9">
        <v>80.1</v>
      </c>
    </row>
    <row r="56" s="1" customFormat="1" spans="1:7">
      <c r="A56" s="9" t="s">
        <v>15</v>
      </c>
      <c r="B56" s="9" t="str">
        <f>"223410032730"</f>
        <v>223410032730</v>
      </c>
      <c r="C56" s="9" t="s">
        <v>9</v>
      </c>
      <c r="D56" s="9" t="s">
        <v>9</v>
      </c>
      <c r="E56" s="9" t="s">
        <v>9</v>
      </c>
      <c r="F56" s="9"/>
      <c r="G56" s="9" t="s">
        <v>9</v>
      </c>
    </row>
    <row r="57" s="1" customFormat="1" spans="1:7">
      <c r="A57" s="9" t="s">
        <v>15</v>
      </c>
      <c r="B57" s="9" t="str">
        <f>"223410032803"</f>
        <v>223410032803</v>
      </c>
      <c r="C57" s="9">
        <v>100</v>
      </c>
      <c r="D57" s="9">
        <v>71</v>
      </c>
      <c r="E57" s="9">
        <v>88.4</v>
      </c>
      <c r="F57" s="9"/>
      <c r="G57" s="9">
        <v>88.4</v>
      </c>
    </row>
    <row r="58" s="1" customFormat="1" spans="1:7">
      <c r="A58" s="9" t="s">
        <v>15</v>
      </c>
      <c r="B58" s="9" t="str">
        <f>"223410032806"</f>
        <v>223410032806</v>
      </c>
      <c r="C58" s="9" t="s">
        <v>9</v>
      </c>
      <c r="D58" s="9" t="s">
        <v>9</v>
      </c>
      <c r="E58" s="9" t="s">
        <v>9</v>
      </c>
      <c r="F58" s="9"/>
      <c r="G58" s="9" t="s">
        <v>9</v>
      </c>
    </row>
    <row r="59" s="1" customFormat="1" spans="1:7">
      <c r="A59" s="9" t="s">
        <v>15</v>
      </c>
      <c r="B59" s="9" t="str">
        <f>"223410032809"</f>
        <v>223410032809</v>
      </c>
      <c r="C59" s="9">
        <v>92.5</v>
      </c>
      <c r="D59" s="9">
        <v>70</v>
      </c>
      <c r="E59" s="9">
        <v>83.5</v>
      </c>
      <c r="F59" s="9"/>
      <c r="G59" s="9">
        <v>83.5</v>
      </c>
    </row>
    <row r="60" s="1" customFormat="1" spans="1:7">
      <c r="A60" s="9" t="s">
        <v>15</v>
      </c>
      <c r="B60" s="9" t="str">
        <f>"223410032813"</f>
        <v>223410032813</v>
      </c>
      <c r="C60" s="9" t="s">
        <v>9</v>
      </c>
      <c r="D60" s="9" t="s">
        <v>9</v>
      </c>
      <c r="E60" s="9" t="s">
        <v>9</v>
      </c>
      <c r="F60" s="9"/>
      <c r="G60" s="9" t="s">
        <v>9</v>
      </c>
    </row>
    <row r="61" s="1" customFormat="1" spans="1:7">
      <c r="A61" s="9" t="s">
        <v>15</v>
      </c>
      <c r="B61" s="9" t="str">
        <f>"223410032822"</f>
        <v>223410032822</v>
      </c>
      <c r="C61" s="9" t="s">
        <v>9</v>
      </c>
      <c r="D61" s="9" t="s">
        <v>9</v>
      </c>
      <c r="E61" s="9" t="s">
        <v>9</v>
      </c>
      <c r="F61" s="9"/>
      <c r="G61" s="9" t="s">
        <v>9</v>
      </c>
    </row>
    <row r="62" s="1" customFormat="1" spans="1:7">
      <c r="A62" s="9" t="s">
        <v>15</v>
      </c>
      <c r="B62" s="9" t="str">
        <f>"223410032824"</f>
        <v>223410032824</v>
      </c>
      <c r="C62" s="9">
        <v>85</v>
      </c>
      <c r="D62" s="9">
        <v>76</v>
      </c>
      <c r="E62" s="9">
        <v>81.4</v>
      </c>
      <c r="F62" s="9"/>
      <c r="G62" s="9">
        <v>81.4</v>
      </c>
    </row>
    <row r="63" s="1" customFormat="1" spans="1:7">
      <c r="A63" s="9" t="s">
        <v>15</v>
      </c>
      <c r="B63" s="9" t="str">
        <f>"223410032916"</f>
        <v>223410032916</v>
      </c>
      <c r="C63" s="9" t="s">
        <v>9</v>
      </c>
      <c r="D63" s="9" t="s">
        <v>9</v>
      </c>
      <c r="E63" s="9" t="s">
        <v>9</v>
      </c>
      <c r="F63" s="9"/>
      <c r="G63" s="9" t="s">
        <v>9</v>
      </c>
    </row>
    <row r="64" s="1" customFormat="1" spans="1:7">
      <c r="A64" s="9" t="s">
        <v>15</v>
      </c>
      <c r="B64" s="9" t="str">
        <f>"223410032918"</f>
        <v>223410032918</v>
      </c>
      <c r="C64" s="9">
        <v>93</v>
      </c>
      <c r="D64" s="9">
        <v>83</v>
      </c>
      <c r="E64" s="9">
        <v>89</v>
      </c>
      <c r="F64" s="9"/>
      <c r="G64" s="9">
        <v>89</v>
      </c>
    </row>
    <row r="65" s="1" customFormat="1" spans="1:7">
      <c r="A65" s="9" t="s">
        <v>15</v>
      </c>
      <c r="B65" s="9" t="str">
        <f>"223410032928"</f>
        <v>223410032928</v>
      </c>
      <c r="C65" s="9">
        <v>94.5</v>
      </c>
      <c r="D65" s="9">
        <v>87</v>
      </c>
      <c r="E65" s="9">
        <v>91.5</v>
      </c>
      <c r="F65" s="9"/>
      <c r="G65" s="9">
        <v>91.5</v>
      </c>
    </row>
    <row r="66" s="1" customFormat="1" spans="1:7">
      <c r="A66" s="9" t="s">
        <v>15</v>
      </c>
      <c r="B66" s="9" t="str">
        <f>"223410033007"</f>
        <v>223410033007</v>
      </c>
      <c r="C66" s="9" t="s">
        <v>9</v>
      </c>
      <c r="D66" s="9" t="s">
        <v>9</v>
      </c>
      <c r="E66" s="9" t="s">
        <v>9</v>
      </c>
      <c r="F66" s="9"/>
      <c r="G66" s="9" t="s">
        <v>9</v>
      </c>
    </row>
    <row r="67" s="1" customFormat="1" spans="1:7">
      <c r="A67" s="9" t="s">
        <v>15</v>
      </c>
      <c r="B67" s="9" t="str">
        <f>"223410033009"</f>
        <v>223410033009</v>
      </c>
      <c r="C67" s="9">
        <v>87.5</v>
      </c>
      <c r="D67" s="9">
        <v>82</v>
      </c>
      <c r="E67" s="9">
        <v>85.3</v>
      </c>
      <c r="F67" s="9"/>
      <c r="G67" s="9">
        <v>85.3</v>
      </c>
    </row>
    <row r="68" s="1" customFormat="1" spans="1:7">
      <c r="A68" s="9" t="s">
        <v>15</v>
      </c>
      <c r="B68" s="9" t="str">
        <f>"223410033011"</f>
        <v>223410033011</v>
      </c>
      <c r="C68" s="9">
        <v>75</v>
      </c>
      <c r="D68" s="9">
        <v>64</v>
      </c>
      <c r="E68" s="9">
        <v>70.6</v>
      </c>
      <c r="F68" s="9"/>
      <c r="G68" s="9">
        <v>70.6</v>
      </c>
    </row>
    <row r="69" s="1" customFormat="1" spans="1:7">
      <c r="A69" s="9" t="s">
        <v>15</v>
      </c>
      <c r="B69" s="9" t="str">
        <f>"223410033021"</f>
        <v>223410033021</v>
      </c>
      <c r="C69" s="9" t="s">
        <v>9</v>
      </c>
      <c r="D69" s="9" t="s">
        <v>9</v>
      </c>
      <c r="E69" s="9" t="s">
        <v>9</v>
      </c>
      <c r="F69" s="9"/>
      <c r="G69" s="9" t="s">
        <v>9</v>
      </c>
    </row>
    <row r="70" s="1" customFormat="1" spans="1:7">
      <c r="A70" s="9" t="s">
        <v>15</v>
      </c>
      <c r="B70" s="9" t="str">
        <f>"223410033116"</f>
        <v>223410033116</v>
      </c>
      <c r="C70" s="9">
        <v>93</v>
      </c>
      <c r="D70" s="9">
        <v>91</v>
      </c>
      <c r="E70" s="9">
        <v>92.2</v>
      </c>
      <c r="F70" s="9"/>
      <c r="G70" s="9">
        <v>92.2</v>
      </c>
    </row>
    <row r="71" s="1" customFormat="1" spans="1:7">
      <c r="A71" s="9" t="s">
        <v>15</v>
      </c>
      <c r="B71" s="9" t="str">
        <f>"223410033120"</f>
        <v>223410033120</v>
      </c>
      <c r="C71" s="9">
        <v>88.5</v>
      </c>
      <c r="D71" s="9">
        <v>78</v>
      </c>
      <c r="E71" s="9">
        <v>84.3</v>
      </c>
      <c r="F71" s="9"/>
      <c r="G71" s="9">
        <v>84.3</v>
      </c>
    </row>
    <row r="72" s="1" customFormat="1" spans="1:7">
      <c r="A72" s="9" t="s">
        <v>15</v>
      </c>
      <c r="B72" s="9" t="str">
        <f>"223410033208"</f>
        <v>223410033208</v>
      </c>
      <c r="C72" s="9" t="s">
        <v>9</v>
      </c>
      <c r="D72" s="9" t="s">
        <v>9</v>
      </c>
      <c r="E72" s="9" t="s">
        <v>9</v>
      </c>
      <c r="F72" s="9"/>
      <c r="G72" s="9" t="s">
        <v>9</v>
      </c>
    </row>
    <row r="73" s="1" customFormat="1" spans="1:7">
      <c r="A73" s="9" t="s">
        <v>15</v>
      </c>
      <c r="B73" s="9" t="str">
        <f>"223410033217"</f>
        <v>223410033217</v>
      </c>
      <c r="C73" s="9">
        <v>76</v>
      </c>
      <c r="D73" s="9">
        <v>71</v>
      </c>
      <c r="E73" s="9">
        <v>74</v>
      </c>
      <c r="F73" s="9"/>
      <c r="G73" s="9">
        <v>74</v>
      </c>
    </row>
    <row r="74" s="1" customFormat="1" spans="1:7">
      <c r="A74" s="9" t="s">
        <v>15</v>
      </c>
      <c r="B74" s="9" t="str">
        <f>"223410033222"</f>
        <v>223410033222</v>
      </c>
      <c r="C74" s="9" t="s">
        <v>9</v>
      </c>
      <c r="D74" s="9" t="s">
        <v>9</v>
      </c>
      <c r="E74" s="9" t="s">
        <v>9</v>
      </c>
      <c r="F74" s="9"/>
      <c r="G74" s="9" t="s">
        <v>9</v>
      </c>
    </row>
    <row r="75" s="1" customFormat="1" spans="1:7">
      <c r="A75" s="9" t="s">
        <v>16</v>
      </c>
      <c r="B75" s="9" t="str">
        <f>"223410031308"</f>
        <v>223410031308</v>
      </c>
      <c r="C75" s="9" t="s">
        <v>9</v>
      </c>
      <c r="D75" s="9" t="s">
        <v>9</v>
      </c>
      <c r="E75" s="9" t="s">
        <v>9</v>
      </c>
      <c r="F75" s="9"/>
      <c r="G75" s="9" t="s">
        <v>9</v>
      </c>
    </row>
    <row r="76" s="1" customFormat="1" spans="1:7">
      <c r="A76" s="9" t="s">
        <v>16</v>
      </c>
      <c r="B76" s="9" t="str">
        <f>"223410031416"</f>
        <v>223410031416</v>
      </c>
      <c r="C76" s="9">
        <v>82</v>
      </c>
      <c r="D76" s="9">
        <v>90</v>
      </c>
      <c r="E76" s="9">
        <v>85.2</v>
      </c>
      <c r="F76" s="9"/>
      <c r="G76" s="9">
        <v>85.2</v>
      </c>
    </row>
    <row r="77" s="1" customFormat="1" spans="1:7">
      <c r="A77" s="9" t="s">
        <v>16</v>
      </c>
      <c r="B77" s="9" t="str">
        <f>"223410031421"</f>
        <v>223410031421</v>
      </c>
      <c r="C77" s="9">
        <v>81</v>
      </c>
      <c r="D77" s="9">
        <v>75</v>
      </c>
      <c r="E77" s="9">
        <v>78.6</v>
      </c>
      <c r="F77" s="9"/>
      <c r="G77" s="9">
        <v>78.6</v>
      </c>
    </row>
    <row r="78" s="1" customFormat="1" spans="3:4">
      <c r="C78" s="10"/>
      <c r="D78" s="10"/>
    </row>
    <row r="79" s="1" customFormat="1" spans="3:4">
      <c r="C79" s="10"/>
      <c r="D79" s="10"/>
    </row>
    <row r="80" s="1" customFormat="1" spans="3:4">
      <c r="C80" s="10"/>
      <c r="D80" s="10"/>
    </row>
  </sheetData>
  <sortState ref="A3:E9">
    <sortCondition ref="A3"/>
  </sortState>
  <mergeCells count="1">
    <mergeCell ref="A1:G1"/>
  </mergeCells>
  <conditionalFormatting sqref="B3:B77">
    <cfRule type="expression" dxfId="0" priority="1">
      <formula>AND(SUMPRODUCT(IFERROR(1*(($B$3:$B$77&amp;"x")=(B3&amp;"x")),0))&gt;1,NOT(ISBLANK(B3)))</formula>
    </cfRule>
  </conditionalFormatting>
  <conditionalFormatting sqref="B78:B62089">
    <cfRule type="expression" dxfId="0" priority="3">
      <formula>AND(SUMPRODUCT(IFERROR(1*(($B$78:$B$62089&amp;"x")=(B78&amp;"x")),0))&gt;1,NOT(ISBLANK(B78)))</formula>
    </cfRule>
  </conditionalFormatting>
  <pageMargins left="0.511805555555556" right="0.275" top="1" bottom="1" header="0.590277777777778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2022-07-04T10:03:00Z</dcterms:created>
  <dcterms:modified xsi:type="dcterms:W3CDTF">2022-07-23T07:47:58Z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FB1EF33E039E4EE7987378C1FF850530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