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入围资格复审人员名单" sheetId="1" r:id="rId1"/>
  </sheets>
  <definedNames>
    <definedName name="_xlnm.Print_Titles" localSheetId="0">'入围资格复审人员名单'!$2:$2</definedName>
    <definedName name="_xlnm._FilterDatabase" localSheetId="0" hidden="1">'入围资格复审人员名单'!$A$2:$F$66</definedName>
  </definedNames>
  <calcPr fullCalcOnLoad="1"/>
</workbook>
</file>

<file path=xl/sharedStrings.xml><?xml version="1.0" encoding="utf-8"?>
<sst xmlns="http://schemas.openxmlformats.org/spreadsheetml/2006/main" count="78" uniqueCount="24">
  <si>
    <t>2022年歙县中小学教师公开招聘入围资格复审人员名单</t>
  </si>
  <si>
    <t>岗位代码</t>
  </si>
  <si>
    <t>座位号</t>
  </si>
  <si>
    <t>学科专业知识成绩</t>
  </si>
  <si>
    <t>教育综合知识成绩</t>
  </si>
  <si>
    <t>笔试合成成绩</t>
  </si>
  <si>
    <t>政策加分</t>
  </si>
  <si>
    <t>总分</t>
  </si>
  <si>
    <t>341021001-高中信息技术(歙县中学)</t>
  </si>
  <si>
    <t>341021002-高中生物(歙县中学)</t>
  </si>
  <si>
    <t>341021003-高中物理(歙县中学)</t>
  </si>
  <si>
    <t>341021004-高中物理(歙县二中)</t>
  </si>
  <si>
    <t>341021005-高中化学(歙县二中)</t>
  </si>
  <si>
    <t>341021006-高中语文(歙县二中)</t>
  </si>
  <si>
    <t>341021007-高中数学(歙县二中)</t>
  </si>
  <si>
    <t>341021008-初中历史(歙县教育局)</t>
  </si>
  <si>
    <t>341021009-初中语文(歙县教育局)</t>
  </si>
  <si>
    <t>341021010-初中体育(歙县教育局)</t>
  </si>
  <si>
    <t>341021011-小学语文(歙县教育局)</t>
  </si>
  <si>
    <t>341021012-小学数学(歙县教育局)</t>
  </si>
  <si>
    <t>341021013-小学英语(歙县教育局)</t>
  </si>
  <si>
    <t>341021014-小学音乐(歙县教育局)</t>
  </si>
  <si>
    <t>341021015-小学美术(歙县教育局)</t>
  </si>
  <si>
    <t>341021016-小学体育(歙县教育局)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</si>
</sst>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方正小标宋简体"/>
      <family val="4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176" fontId="44" fillId="0" borderId="0" xfId="0" applyNumberFormat="1" applyFont="1" applyAlignment="1">
      <alignment horizontal="center" wrapText="1"/>
    </xf>
    <xf numFmtId="177" fontId="44" fillId="0" borderId="0" xfId="0" applyNumberFormat="1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176" fontId="46" fillId="0" borderId="0" xfId="0" applyNumberFormat="1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7" fontId="47" fillId="0" borderId="9" xfId="0" applyNumberFormat="1" applyFont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color rgb="FFFF0000"/>
      </font>
    </dxf>
    <dxf>
      <fill>
        <patternFill patternType="solid">
          <fgColor indexed="65"/>
          <bgColor rgb="FFFFFF00"/>
        </patternFill>
      </fill>
      <border/>
    </dxf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130" zoomScaleNormal="130" workbookViewId="0" topLeftCell="A1">
      <pane ySplit="2" topLeftCell="A3" activePane="bottomLeft" state="frozen"/>
      <selection pane="bottomLeft" activeCell="J5" sqref="J5"/>
    </sheetView>
  </sheetViews>
  <sheetFormatPr defaultColWidth="9.140625" defaultRowHeight="12.75"/>
  <cols>
    <col min="1" max="1" width="33.421875" style="1" customWidth="1"/>
    <col min="2" max="2" width="14.140625" style="3" customWidth="1"/>
    <col min="3" max="3" width="9.421875" style="3" customWidth="1"/>
    <col min="4" max="4" width="10.7109375" style="3" customWidth="1"/>
    <col min="5" max="5" width="8.140625" style="4" customWidth="1"/>
    <col min="6" max="6" width="5.57421875" style="5" customWidth="1"/>
    <col min="7" max="7" width="9.140625" style="4" customWidth="1"/>
    <col min="8" max="16384" width="9.140625" style="1" customWidth="1"/>
  </cols>
  <sheetData>
    <row r="1" spans="1:7" s="1" customFormat="1" ht="21">
      <c r="A1" s="6" t="s">
        <v>0</v>
      </c>
      <c r="B1" s="6"/>
      <c r="C1" s="6"/>
      <c r="D1" s="6"/>
      <c r="E1" s="7"/>
      <c r="F1" s="6"/>
      <c r="G1" s="7"/>
    </row>
    <row r="2" spans="1:7" s="2" customFormat="1" ht="28.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9" t="s">
        <v>7</v>
      </c>
    </row>
    <row r="3" spans="1:7" s="1" customFormat="1" ht="14.25">
      <c r="A3" s="11" t="s">
        <v>8</v>
      </c>
      <c r="B3" s="12" t="str">
        <f>"223410031114"</f>
        <v>223410031114</v>
      </c>
      <c r="C3" s="13">
        <v>75</v>
      </c>
      <c r="D3" s="12">
        <v>88</v>
      </c>
      <c r="E3" s="14">
        <f aca="true" t="shared" si="0" ref="E3:E66">C3*0.6+D3*0.4</f>
        <v>80.2</v>
      </c>
      <c r="F3" s="13"/>
      <c r="G3" s="14">
        <f aca="true" t="shared" si="1" ref="G3:G66">E3+F3</f>
        <v>80.2</v>
      </c>
    </row>
    <row r="4" spans="1:7" s="1" customFormat="1" ht="14.25">
      <c r="A4" s="11" t="s">
        <v>8</v>
      </c>
      <c r="B4" s="12" t="str">
        <f>"223410031101"</f>
        <v>223410031101</v>
      </c>
      <c r="C4" s="13">
        <v>72</v>
      </c>
      <c r="D4" s="12">
        <v>73</v>
      </c>
      <c r="E4" s="14">
        <f t="shared" si="0"/>
        <v>72.4</v>
      </c>
      <c r="F4" s="13"/>
      <c r="G4" s="14">
        <f t="shared" si="1"/>
        <v>72.4</v>
      </c>
    </row>
    <row r="5" spans="1:7" s="1" customFormat="1" ht="14.25">
      <c r="A5" s="11" t="s">
        <v>8</v>
      </c>
      <c r="B5" s="12" t="str">
        <f>"223410031107"</f>
        <v>223410031107</v>
      </c>
      <c r="C5" s="13">
        <v>63</v>
      </c>
      <c r="D5" s="12">
        <v>73</v>
      </c>
      <c r="E5" s="14">
        <f t="shared" si="0"/>
        <v>67</v>
      </c>
      <c r="F5" s="13"/>
      <c r="G5" s="14">
        <f t="shared" si="1"/>
        <v>67</v>
      </c>
    </row>
    <row r="6" spans="1:7" s="1" customFormat="1" ht="14.25">
      <c r="A6" s="11" t="s">
        <v>9</v>
      </c>
      <c r="B6" s="12" t="str">
        <f>"223410031919"</f>
        <v>223410031919</v>
      </c>
      <c r="C6" s="13">
        <v>97.5</v>
      </c>
      <c r="D6" s="12">
        <v>101</v>
      </c>
      <c r="E6" s="14">
        <f t="shared" si="0"/>
        <v>98.9</v>
      </c>
      <c r="F6" s="13"/>
      <c r="G6" s="14">
        <f t="shared" si="1"/>
        <v>98.9</v>
      </c>
    </row>
    <row r="7" spans="1:7" s="1" customFormat="1" ht="14.25">
      <c r="A7" s="11" t="s">
        <v>9</v>
      </c>
      <c r="B7" s="12" t="str">
        <f>"223410031930"</f>
        <v>223410031930</v>
      </c>
      <c r="C7" s="13">
        <v>103.5</v>
      </c>
      <c r="D7" s="12">
        <v>81</v>
      </c>
      <c r="E7" s="14">
        <f t="shared" si="0"/>
        <v>94.5</v>
      </c>
      <c r="F7" s="13"/>
      <c r="G7" s="14">
        <f t="shared" si="1"/>
        <v>94.5</v>
      </c>
    </row>
    <row r="8" spans="1:7" s="1" customFormat="1" ht="14.25">
      <c r="A8" s="11" t="s">
        <v>9</v>
      </c>
      <c r="B8" s="12" t="str">
        <f>"223410031921"</f>
        <v>223410031921</v>
      </c>
      <c r="C8" s="13">
        <v>93.5</v>
      </c>
      <c r="D8" s="12">
        <v>96</v>
      </c>
      <c r="E8" s="14">
        <f t="shared" si="0"/>
        <v>94.5</v>
      </c>
      <c r="F8" s="13"/>
      <c r="G8" s="14">
        <f t="shared" si="1"/>
        <v>94.5</v>
      </c>
    </row>
    <row r="9" spans="1:7" s="1" customFormat="1" ht="14.25">
      <c r="A9" s="11" t="s">
        <v>10</v>
      </c>
      <c r="B9" s="12" t="str">
        <f>"223410033312"</f>
        <v>223410033312</v>
      </c>
      <c r="C9" s="13">
        <v>97.5</v>
      </c>
      <c r="D9" s="12">
        <v>85</v>
      </c>
      <c r="E9" s="14">
        <f t="shared" si="0"/>
        <v>92.5</v>
      </c>
      <c r="F9" s="13"/>
      <c r="G9" s="14">
        <f t="shared" si="1"/>
        <v>92.5</v>
      </c>
    </row>
    <row r="10" spans="1:7" s="1" customFormat="1" ht="14.25">
      <c r="A10" s="11" t="s">
        <v>10</v>
      </c>
      <c r="B10" s="12" t="str">
        <f>"223410033309"</f>
        <v>223410033309</v>
      </c>
      <c r="C10" s="13">
        <v>68</v>
      </c>
      <c r="D10" s="12">
        <v>86</v>
      </c>
      <c r="E10" s="14">
        <f t="shared" si="0"/>
        <v>75.19999999999999</v>
      </c>
      <c r="F10" s="13"/>
      <c r="G10" s="14">
        <f t="shared" si="1"/>
        <v>75.19999999999999</v>
      </c>
    </row>
    <row r="11" spans="1:7" s="1" customFormat="1" ht="14.25">
      <c r="A11" s="11" t="s">
        <v>11</v>
      </c>
      <c r="B11" s="12" t="str">
        <f>"223410033314"</f>
        <v>223410033314</v>
      </c>
      <c r="C11" s="13">
        <v>97</v>
      </c>
      <c r="D11" s="12">
        <v>83</v>
      </c>
      <c r="E11" s="14">
        <f t="shared" si="0"/>
        <v>91.4</v>
      </c>
      <c r="F11" s="13"/>
      <c r="G11" s="14">
        <f t="shared" si="1"/>
        <v>91.4</v>
      </c>
    </row>
    <row r="12" spans="1:7" s="1" customFormat="1" ht="14.25">
      <c r="A12" s="11" t="s">
        <v>11</v>
      </c>
      <c r="B12" s="12" t="str">
        <f>"223410033318"</f>
        <v>223410033318</v>
      </c>
      <c r="C12" s="13">
        <v>102.5</v>
      </c>
      <c r="D12" s="12">
        <v>57</v>
      </c>
      <c r="E12" s="14">
        <f t="shared" si="0"/>
        <v>84.3</v>
      </c>
      <c r="F12" s="13"/>
      <c r="G12" s="14">
        <f t="shared" si="1"/>
        <v>84.3</v>
      </c>
    </row>
    <row r="13" spans="1:7" s="1" customFormat="1" ht="14.25">
      <c r="A13" s="11" t="s">
        <v>11</v>
      </c>
      <c r="B13" s="12" t="str">
        <f>"223410033320"</f>
        <v>223410033320</v>
      </c>
      <c r="C13" s="13">
        <v>84.5</v>
      </c>
      <c r="D13" s="12">
        <v>57</v>
      </c>
      <c r="E13" s="14">
        <f t="shared" si="0"/>
        <v>73.5</v>
      </c>
      <c r="F13" s="13"/>
      <c r="G13" s="14">
        <f t="shared" si="1"/>
        <v>73.5</v>
      </c>
    </row>
    <row r="14" spans="1:7" s="1" customFormat="1" ht="14.25">
      <c r="A14" s="11" t="s">
        <v>11</v>
      </c>
      <c r="B14" s="12" t="str">
        <f>"223410033307"</f>
        <v>223410033307</v>
      </c>
      <c r="C14" s="13">
        <v>67.5</v>
      </c>
      <c r="D14" s="12">
        <v>76</v>
      </c>
      <c r="E14" s="14">
        <f t="shared" si="0"/>
        <v>70.9</v>
      </c>
      <c r="F14" s="13"/>
      <c r="G14" s="14">
        <f t="shared" si="1"/>
        <v>70.9</v>
      </c>
    </row>
    <row r="15" spans="1:7" s="1" customFormat="1" ht="14.25">
      <c r="A15" s="11" t="s">
        <v>11</v>
      </c>
      <c r="B15" s="12" t="str">
        <f>"223410033311"</f>
        <v>223410033311</v>
      </c>
      <c r="C15" s="13">
        <v>73</v>
      </c>
      <c r="D15" s="12">
        <v>61</v>
      </c>
      <c r="E15" s="14">
        <f t="shared" si="0"/>
        <v>68.2</v>
      </c>
      <c r="F15" s="13"/>
      <c r="G15" s="14">
        <f t="shared" si="1"/>
        <v>68.2</v>
      </c>
    </row>
    <row r="16" spans="1:7" s="1" customFormat="1" ht="14.25">
      <c r="A16" s="11" t="s">
        <v>11</v>
      </c>
      <c r="B16" s="12" t="str">
        <f>"223410033324"</f>
        <v>223410033324</v>
      </c>
      <c r="C16" s="13">
        <v>63</v>
      </c>
      <c r="D16" s="12">
        <v>65</v>
      </c>
      <c r="E16" s="14">
        <f t="shared" si="0"/>
        <v>63.8</v>
      </c>
      <c r="F16" s="13"/>
      <c r="G16" s="14">
        <f t="shared" si="1"/>
        <v>63.8</v>
      </c>
    </row>
    <row r="17" spans="1:7" s="1" customFormat="1" ht="14.25">
      <c r="A17" s="11" t="s">
        <v>12</v>
      </c>
      <c r="B17" s="12" t="str">
        <f>"223410031606"</f>
        <v>223410031606</v>
      </c>
      <c r="C17" s="13">
        <v>109</v>
      </c>
      <c r="D17" s="12">
        <v>89</v>
      </c>
      <c r="E17" s="14">
        <f t="shared" si="0"/>
        <v>101</v>
      </c>
      <c r="F17" s="13"/>
      <c r="G17" s="14">
        <f t="shared" si="1"/>
        <v>101</v>
      </c>
    </row>
    <row r="18" spans="1:7" s="1" customFormat="1" ht="14.25">
      <c r="A18" s="11" t="s">
        <v>12</v>
      </c>
      <c r="B18" s="12" t="str">
        <f>"223410031604"</f>
        <v>223410031604</v>
      </c>
      <c r="C18" s="13">
        <v>89</v>
      </c>
      <c r="D18" s="12">
        <v>85</v>
      </c>
      <c r="E18" s="14">
        <f t="shared" si="0"/>
        <v>87.4</v>
      </c>
      <c r="F18" s="13"/>
      <c r="G18" s="14">
        <f t="shared" si="1"/>
        <v>87.4</v>
      </c>
    </row>
    <row r="19" spans="1:7" s="1" customFormat="1" ht="14.25">
      <c r="A19" s="11" t="s">
        <v>12</v>
      </c>
      <c r="B19" s="12" t="str">
        <f>"223410031707"</f>
        <v>223410031707</v>
      </c>
      <c r="C19" s="13">
        <v>80</v>
      </c>
      <c r="D19" s="12">
        <v>72</v>
      </c>
      <c r="E19" s="14">
        <f t="shared" si="0"/>
        <v>76.8</v>
      </c>
      <c r="F19" s="13"/>
      <c r="G19" s="14">
        <f t="shared" si="1"/>
        <v>76.8</v>
      </c>
    </row>
    <row r="20" spans="1:7" s="1" customFormat="1" ht="14.25">
      <c r="A20" s="11" t="s">
        <v>12</v>
      </c>
      <c r="B20" s="12" t="str">
        <f>"223410031525"</f>
        <v>223410031525</v>
      </c>
      <c r="C20" s="13">
        <v>77.5</v>
      </c>
      <c r="D20" s="12">
        <v>72</v>
      </c>
      <c r="E20" s="14">
        <f t="shared" si="0"/>
        <v>75.3</v>
      </c>
      <c r="F20" s="13"/>
      <c r="G20" s="14">
        <f t="shared" si="1"/>
        <v>75.3</v>
      </c>
    </row>
    <row r="21" spans="1:7" s="1" customFormat="1" ht="14.25">
      <c r="A21" s="11" t="s">
        <v>12</v>
      </c>
      <c r="B21" s="12" t="str">
        <f>"223410031510"</f>
        <v>223410031510</v>
      </c>
      <c r="C21" s="13">
        <v>78.5</v>
      </c>
      <c r="D21" s="12">
        <v>69</v>
      </c>
      <c r="E21" s="14">
        <f t="shared" si="0"/>
        <v>74.7</v>
      </c>
      <c r="F21" s="13"/>
      <c r="G21" s="14">
        <f t="shared" si="1"/>
        <v>74.7</v>
      </c>
    </row>
    <row r="22" spans="1:7" s="1" customFormat="1" ht="14.25">
      <c r="A22" s="11" t="s">
        <v>12</v>
      </c>
      <c r="B22" s="12" t="str">
        <f>"223410031516"</f>
        <v>223410031516</v>
      </c>
      <c r="C22" s="13">
        <v>74</v>
      </c>
      <c r="D22" s="12">
        <v>74</v>
      </c>
      <c r="E22" s="14">
        <f t="shared" si="0"/>
        <v>74</v>
      </c>
      <c r="F22" s="13"/>
      <c r="G22" s="14">
        <f t="shared" si="1"/>
        <v>74</v>
      </c>
    </row>
    <row r="23" spans="1:7" s="1" customFormat="1" ht="14.25">
      <c r="A23" s="11" t="s">
        <v>13</v>
      </c>
      <c r="B23" s="12" t="str">
        <f>"223410030104"</f>
        <v>223410030104</v>
      </c>
      <c r="C23" s="13">
        <v>83</v>
      </c>
      <c r="D23" s="12">
        <v>95</v>
      </c>
      <c r="E23" s="14">
        <f t="shared" si="0"/>
        <v>87.8</v>
      </c>
      <c r="F23" s="13"/>
      <c r="G23" s="14">
        <f t="shared" si="1"/>
        <v>87.8</v>
      </c>
    </row>
    <row r="24" spans="1:7" s="1" customFormat="1" ht="14.25">
      <c r="A24" s="11" t="s">
        <v>13</v>
      </c>
      <c r="B24" s="12" t="str">
        <f>"223410030427"</f>
        <v>223410030427</v>
      </c>
      <c r="C24" s="13">
        <v>79</v>
      </c>
      <c r="D24" s="12">
        <v>98</v>
      </c>
      <c r="E24" s="14">
        <f t="shared" si="0"/>
        <v>86.6</v>
      </c>
      <c r="F24" s="13"/>
      <c r="G24" s="14">
        <f t="shared" si="1"/>
        <v>86.6</v>
      </c>
    </row>
    <row r="25" spans="1:7" s="1" customFormat="1" ht="14.25">
      <c r="A25" s="11" t="s">
        <v>13</v>
      </c>
      <c r="B25" s="12" t="str">
        <f>"223410030307"</f>
        <v>223410030307</v>
      </c>
      <c r="C25" s="13">
        <v>82</v>
      </c>
      <c r="D25" s="12">
        <v>90</v>
      </c>
      <c r="E25" s="14">
        <f t="shared" si="0"/>
        <v>85.19999999999999</v>
      </c>
      <c r="F25" s="13"/>
      <c r="G25" s="14">
        <f t="shared" si="1"/>
        <v>85.19999999999999</v>
      </c>
    </row>
    <row r="26" spans="1:7" s="1" customFormat="1" ht="14.25">
      <c r="A26" s="11" t="s">
        <v>13</v>
      </c>
      <c r="B26" s="12" t="str">
        <f>"223410030312"</f>
        <v>223410030312</v>
      </c>
      <c r="C26" s="13">
        <v>81</v>
      </c>
      <c r="D26" s="12">
        <v>91</v>
      </c>
      <c r="E26" s="14">
        <f t="shared" si="0"/>
        <v>85</v>
      </c>
      <c r="F26" s="13"/>
      <c r="G26" s="14">
        <f t="shared" si="1"/>
        <v>85</v>
      </c>
    </row>
    <row r="27" spans="1:7" s="1" customFormat="1" ht="14.25">
      <c r="A27" s="11" t="s">
        <v>13</v>
      </c>
      <c r="B27" s="12" t="str">
        <f>"223410030121"</f>
        <v>223410030121</v>
      </c>
      <c r="C27" s="13">
        <v>80</v>
      </c>
      <c r="D27" s="12">
        <v>87</v>
      </c>
      <c r="E27" s="14">
        <f t="shared" si="0"/>
        <v>82.80000000000001</v>
      </c>
      <c r="F27" s="13"/>
      <c r="G27" s="14">
        <f t="shared" si="1"/>
        <v>82.80000000000001</v>
      </c>
    </row>
    <row r="28" spans="1:7" s="1" customFormat="1" ht="14.25">
      <c r="A28" s="11" t="s">
        <v>13</v>
      </c>
      <c r="B28" s="12" t="str">
        <f>"223410030215"</f>
        <v>223410030215</v>
      </c>
      <c r="C28" s="13">
        <v>78</v>
      </c>
      <c r="D28" s="12">
        <v>87</v>
      </c>
      <c r="E28" s="14">
        <f t="shared" si="0"/>
        <v>81.6</v>
      </c>
      <c r="F28" s="13"/>
      <c r="G28" s="14">
        <f t="shared" si="1"/>
        <v>81.6</v>
      </c>
    </row>
    <row r="29" spans="1:7" s="1" customFormat="1" ht="14.25">
      <c r="A29" s="11" t="s">
        <v>14</v>
      </c>
      <c r="B29" s="12" t="str">
        <f>"223410032525"</f>
        <v>223410032525</v>
      </c>
      <c r="C29" s="13">
        <v>111</v>
      </c>
      <c r="D29" s="12">
        <v>103</v>
      </c>
      <c r="E29" s="14">
        <f t="shared" si="0"/>
        <v>107.8</v>
      </c>
      <c r="F29" s="13"/>
      <c r="G29" s="14">
        <f t="shared" si="1"/>
        <v>107.8</v>
      </c>
    </row>
    <row r="30" spans="1:7" s="1" customFormat="1" ht="14.25">
      <c r="A30" s="11" t="s">
        <v>14</v>
      </c>
      <c r="B30" s="12" t="str">
        <f>"223410032515"</f>
        <v>223410032515</v>
      </c>
      <c r="C30" s="13">
        <v>102</v>
      </c>
      <c r="D30" s="12">
        <v>99</v>
      </c>
      <c r="E30" s="14">
        <f t="shared" si="0"/>
        <v>100.8</v>
      </c>
      <c r="F30" s="13"/>
      <c r="G30" s="14">
        <f t="shared" si="1"/>
        <v>100.8</v>
      </c>
    </row>
    <row r="31" spans="1:7" s="1" customFormat="1" ht="14.25">
      <c r="A31" s="11" t="s">
        <v>14</v>
      </c>
      <c r="B31" s="12" t="str">
        <f>"223410032108"</f>
        <v>223410032108</v>
      </c>
      <c r="C31" s="13">
        <v>109</v>
      </c>
      <c r="D31" s="12">
        <v>80</v>
      </c>
      <c r="E31" s="14">
        <f t="shared" si="0"/>
        <v>97.39999999999999</v>
      </c>
      <c r="F31" s="13"/>
      <c r="G31" s="14">
        <f t="shared" si="1"/>
        <v>97.39999999999999</v>
      </c>
    </row>
    <row r="32" spans="1:7" s="1" customFormat="1" ht="14.25">
      <c r="A32" s="11" t="s">
        <v>15</v>
      </c>
      <c r="B32" s="12" t="str">
        <f>"223410030919"</f>
        <v>223410030919</v>
      </c>
      <c r="C32" s="13">
        <v>108</v>
      </c>
      <c r="D32" s="12">
        <v>99</v>
      </c>
      <c r="E32" s="14">
        <f t="shared" si="0"/>
        <v>104.4</v>
      </c>
      <c r="F32" s="13"/>
      <c r="G32" s="14">
        <f t="shared" si="1"/>
        <v>104.4</v>
      </c>
    </row>
    <row r="33" spans="1:7" s="1" customFormat="1" ht="14.25">
      <c r="A33" s="11" t="s">
        <v>15</v>
      </c>
      <c r="B33" s="12" t="str">
        <f>"223410031007"</f>
        <v>223410031007</v>
      </c>
      <c r="C33" s="13">
        <v>102</v>
      </c>
      <c r="D33" s="12">
        <v>86</v>
      </c>
      <c r="E33" s="14">
        <f t="shared" si="0"/>
        <v>95.6</v>
      </c>
      <c r="F33" s="13"/>
      <c r="G33" s="14">
        <f t="shared" si="1"/>
        <v>95.6</v>
      </c>
    </row>
    <row r="34" spans="1:7" s="1" customFormat="1" ht="14.25">
      <c r="A34" s="11" t="s">
        <v>15</v>
      </c>
      <c r="B34" s="12" t="str">
        <f>"223410030924"</f>
        <v>223410030924</v>
      </c>
      <c r="C34" s="13">
        <v>108</v>
      </c>
      <c r="D34" s="12">
        <v>74</v>
      </c>
      <c r="E34" s="14">
        <f t="shared" si="0"/>
        <v>94.4</v>
      </c>
      <c r="F34" s="13"/>
      <c r="G34" s="14">
        <f t="shared" si="1"/>
        <v>94.4</v>
      </c>
    </row>
    <row r="35" spans="1:7" s="1" customFormat="1" ht="14.25">
      <c r="A35" s="11" t="s">
        <v>16</v>
      </c>
      <c r="B35" s="12" t="str">
        <f>"223410030418"</f>
        <v>223410030418</v>
      </c>
      <c r="C35" s="13">
        <v>79</v>
      </c>
      <c r="D35" s="12">
        <v>89</v>
      </c>
      <c r="E35" s="14">
        <f t="shared" si="0"/>
        <v>83</v>
      </c>
      <c r="F35" s="13"/>
      <c r="G35" s="14">
        <f t="shared" si="1"/>
        <v>83</v>
      </c>
    </row>
    <row r="36" spans="1:7" s="1" customFormat="1" ht="14.25">
      <c r="A36" s="11" t="s">
        <v>16</v>
      </c>
      <c r="B36" s="12" t="str">
        <f>"223410030303"</f>
        <v>223410030303</v>
      </c>
      <c r="C36" s="13">
        <v>81</v>
      </c>
      <c r="D36" s="12">
        <v>78</v>
      </c>
      <c r="E36" s="14">
        <f t="shared" si="0"/>
        <v>79.80000000000001</v>
      </c>
      <c r="F36" s="13"/>
      <c r="G36" s="14">
        <f t="shared" si="1"/>
        <v>79.80000000000001</v>
      </c>
    </row>
    <row r="37" spans="1:7" s="1" customFormat="1" ht="14.25">
      <c r="A37" s="11" t="s">
        <v>16</v>
      </c>
      <c r="B37" s="12" t="str">
        <f>"223410030213"</f>
        <v>223410030213</v>
      </c>
      <c r="C37" s="13">
        <v>81</v>
      </c>
      <c r="D37" s="12">
        <v>77</v>
      </c>
      <c r="E37" s="14">
        <f t="shared" si="0"/>
        <v>79.4</v>
      </c>
      <c r="F37" s="13"/>
      <c r="G37" s="14">
        <f t="shared" si="1"/>
        <v>79.4</v>
      </c>
    </row>
    <row r="38" spans="1:7" s="1" customFormat="1" ht="14.25">
      <c r="A38" s="11" t="s">
        <v>17</v>
      </c>
      <c r="B38" s="12" t="str">
        <f>"223410030727"</f>
        <v>223410030727</v>
      </c>
      <c r="C38" s="13">
        <v>65</v>
      </c>
      <c r="D38" s="12">
        <v>65</v>
      </c>
      <c r="E38" s="14">
        <f t="shared" si="0"/>
        <v>65</v>
      </c>
      <c r="F38" s="13"/>
      <c r="G38" s="14">
        <f t="shared" si="1"/>
        <v>65</v>
      </c>
    </row>
    <row r="39" spans="1:7" s="1" customFormat="1" ht="14.25">
      <c r="A39" s="11" t="s">
        <v>17</v>
      </c>
      <c r="B39" s="12" t="str">
        <f>"223410030706"</f>
        <v>223410030706</v>
      </c>
      <c r="C39" s="13">
        <v>60</v>
      </c>
      <c r="D39" s="12">
        <v>69</v>
      </c>
      <c r="E39" s="14">
        <f t="shared" si="0"/>
        <v>63.6</v>
      </c>
      <c r="F39" s="13"/>
      <c r="G39" s="14">
        <f t="shared" si="1"/>
        <v>63.6</v>
      </c>
    </row>
    <row r="40" spans="1:7" s="1" customFormat="1" ht="14.25">
      <c r="A40" s="11" t="s">
        <v>18</v>
      </c>
      <c r="B40" s="12" t="str">
        <f>"223410010916"</f>
        <v>223410010916</v>
      </c>
      <c r="C40" s="13">
        <v>89</v>
      </c>
      <c r="D40" s="12">
        <v>87</v>
      </c>
      <c r="E40" s="14">
        <f t="shared" si="0"/>
        <v>88.2</v>
      </c>
      <c r="F40" s="13"/>
      <c r="G40" s="14">
        <f t="shared" si="1"/>
        <v>88.2</v>
      </c>
    </row>
    <row r="41" spans="1:7" s="1" customFormat="1" ht="14.25">
      <c r="A41" s="11" t="s">
        <v>18</v>
      </c>
      <c r="B41" s="12" t="str">
        <f>"223410013418"</f>
        <v>223410013418</v>
      </c>
      <c r="C41" s="13">
        <v>84</v>
      </c>
      <c r="D41" s="12">
        <v>84</v>
      </c>
      <c r="E41" s="14">
        <f t="shared" si="0"/>
        <v>84</v>
      </c>
      <c r="F41" s="13"/>
      <c r="G41" s="14">
        <f t="shared" si="1"/>
        <v>84</v>
      </c>
    </row>
    <row r="42" spans="1:7" s="1" customFormat="1" ht="14.25">
      <c r="A42" s="11" t="s">
        <v>18</v>
      </c>
      <c r="B42" s="12" t="str">
        <f>"223410012403"</f>
        <v>223410012403</v>
      </c>
      <c r="C42" s="13">
        <v>84</v>
      </c>
      <c r="D42" s="12">
        <v>82.5</v>
      </c>
      <c r="E42" s="14">
        <f t="shared" si="0"/>
        <v>83.4</v>
      </c>
      <c r="F42" s="13"/>
      <c r="G42" s="14">
        <f t="shared" si="1"/>
        <v>83.4</v>
      </c>
    </row>
    <row r="43" spans="1:7" s="1" customFormat="1" ht="14.25">
      <c r="A43" s="11" t="s">
        <v>18</v>
      </c>
      <c r="B43" s="12" t="str">
        <f>"223410011417"</f>
        <v>223410011417</v>
      </c>
      <c r="C43" s="13">
        <v>92</v>
      </c>
      <c r="D43" s="12">
        <v>65</v>
      </c>
      <c r="E43" s="14">
        <f t="shared" si="0"/>
        <v>81.19999999999999</v>
      </c>
      <c r="F43" s="13"/>
      <c r="G43" s="14">
        <f t="shared" si="1"/>
        <v>81.19999999999999</v>
      </c>
    </row>
    <row r="44" spans="1:7" s="1" customFormat="1" ht="14.25">
      <c r="A44" s="11" t="s">
        <v>18</v>
      </c>
      <c r="B44" s="12" t="str">
        <f>"223410011304"</f>
        <v>223410011304</v>
      </c>
      <c r="C44" s="13">
        <v>81</v>
      </c>
      <c r="D44" s="12">
        <v>70.5</v>
      </c>
      <c r="E44" s="14">
        <f t="shared" si="0"/>
        <v>76.80000000000001</v>
      </c>
      <c r="F44" s="13"/>
      <c r="G44" s="14">
        <f t="shared" si="1"/>
        <v>76.80000000000001</v>
      </c>
    </row>
    <row r="45" spans="1:7" s="1" customFormat="1" ht="14.25">
      <c r="A45" s="11" t="s">
        <v>18</v>
      </c>
      <c r="B45" s="12" t="str">
        <f>"223410012707"</f>
        <v>223410012707</v>
      </c>
      <c r="C45" s="13">
        <v>85</v>
      </c>
      <c r="D45" s="12">
        <v>64</v>
      </c>
      <c r="E45" s="14">
        <f t="shared" si="0"/>
        <v>76.6</v>
      </c>
      <c r="F45" s="13"/>
      <c r="G45" s="14">
        <f t="shared" si="1"/>
        <v>76.6</v>
      </c>
    </row>
    <row r="46" spans="1:7" s="1" customFormat="1" ht="14.25">
      <c r="A46" s="11" t="s">
        <v>19</v>
      </c>
      <c r="B46" s="12" t="str">
        <f>"223410020908"</f>
        <v>223410020908</v>
      </c>
      <c r="C46" s="13">
        <v>99</v>
      </c>
      <c r="D46" s="12">
        <v>89</v>
      </c>
      <c r="E46" s="14">
        <f t="shared" si="0"/>
        <v>95</v>
      </c>
      <c r="F46" s="13"/>
      <c r="G46" s="14">
        <f t="shared" si="1"/>
        <v>95</v>
      </c>
    </row>
    <row r="47" spans="1:7" s="1" customFormat="1" ht="14.25">
      <c r="A47" s="11" t="s">
        <v>19</v>
      </c>
      <c r="B47" s="12" t="str">
        <f>"223410021823"</f>
        <v>223410021823</v>
      </c>
      <c r="C47" s="13">
        <v>104.5</v>
      </c>
      <c r="D47" s="12">
        <v>76.5</v>
      </c>
      <c r="E47" s="14">
        <f t="shared" si="0"/>
        <v>93.3</v>
      </c>
      <c r="F47" s="13"/>
      <c r="G47" s="14">
        <f t="shared" si="1"/>
        <v>93.3</v>
      </c>
    </row>
    <row r="48" spans="1:7" s="1" customFormat="1" ht="14.25">
      <c r="A48" s="11" t="s">
        <v>19</v>
      </c>
      <c r="B48" s="12" t="str">
        <f>"223410022215"</f>
        <v>223410022215</v>
      </c>
      <c r="C48" s="13">
        <v>92.5</v>
      </c>
      <c r="D48" s="12">
        <v>86</v>
      </c>
      <c r="E48" s="14">
        <f t="shared" si="0"/>
        <v>89.9</v>
      </c>
      <c r="F48" s="13"/>
      <c r="G48" s="14">
        <f t="shared" si="1"/>
        <v>89.9</v>
      </c>
    </row>
    <row r="49" spans="1:7" s="1" customFormat="1" ht="14.25">
      <c r="A49" s="11" t="s">
        <v>19</v>
      </c>
      <c r="B49" s="12" t="str">
        <f>"223410020616"</f>
        <v>223410020616</v>
      </c>
      <c r="C49" s="13">
        <v>89</v>
      </c>
      <c r="D49" s="12">
        <v>78</v>
      </c>
      <c r="E49" s="14">
        <f t="shared" si="0"/>
        <v>84.6</v>
      </c>
      <c r="F49" s="13"/>
      <c r="G49" s="14">
        <f t="shared" si="1"/>
        <v>84.6</v>
      </c>
    </row>
    <row r="50" spans="1:7" s="1" customFormat="1" ht="14.25">
      <c r="A50" s="11" t="s">
        <v>19</v>
      </c>
      <c r="B50" s="12" t="str">
        <f>"223410022011"</f>
        <v>223410022011</v>
      </c>
      <c r="C50" s="13">
        <v>88.5</v>
      </c>
      <c r="D50" s="12">
        <v>72.5</v>
      </c>
      <c r="E50" s="14">
        <f t="shared" si="0"/>
        <v>82.1</v>
      </c>
      <c r="F50" s="13"/>
      <c r="G50" s="14">
        <f t="shared" si="1"/>
        <v>82.1</v>
      </c>
    </row>
    <row r="51" spans="1:7" s="1" customFormat="1" ht="14.25">
      <c r="A51" s="11" t="s">
        <v>19</v>
      </c>
      <c r="B51" s="12" t="str">
        <f>"223410021527"</f>
        <v>223410021527</v>
      </c>
      <c r="C51" s="13">
        <v>97.5</v>
      </c>
      <c r="D51" s="12">
        <v>58.5</v>
      </c>
      <c r="E51" s="14">
        <f t="shared" si="0"/>
        <v>81.9</v>
      </c>
      <c r="F51" s="13"/>
      <c r="G51" s="14">
        <f t="shared" si="1"/>
        <v>81.9</v>
      </c>
    </row>
    <row r="52" spans="1:7" s="1" customFormat="1" ht="14.25">
      <c r="A52" s="11" t="s">
        <v>20</v>
      </c>
      <c r="B52" s="12" t="str">
        <f>"223410022808"</f>
        <v>223410022808</v>
      </c>
      <c r="C52" s="13">
        <v>102</v>
      </c>
      <c r="D52" s="12">
        <v>78</v>
      </c>
      <c r="E52" s="14">
        <f t="shared" si="0"/>
        <v>92.4</v>
      </c>
      <c r="F52" s="13"/>
      <c r="G52" s="14">
        <f t="shared" si="1"/>
        <v>92.4</v>
      </c>
    </row>
    <row r="53" spans="1:7" s="1" customFormat="1" ht="14.25">
      <c r="A53" s="11" t="s">
        <v>20</v>
      </c>
      <c r="B53" s="12" t="str">
        <f>"223410023005"</f>
        <v>223410023005</v>
      </c>
      <c r="C53" s="13">
        <v>101.5</v>
      </c>
      <c r="D53" s="12">
        <v>77</v>
      </c>
      <c r="E53" s="14">
        <f t="shared" si="0"/>
        <v>91.7</v>
      </c>
      <c r="F53" s="13"/>
      <c r="G53" s="14">
        <f t="shared" si="1"/>
        <v>91.7</v>
      </c>
    </row>
    <row r="54" spans="1:7" s="1" customFormat="1" ht="14.25">
      <c r="A54" s="11" t="s">
        <v>20</v>
      </c>
      <c r="B54" s="12" t="str">
        <f>"223410022517"</f>
        <v>223410022517</v>
      </c>
      <c r="C54" s="13">
        <v>98</v>
      </c>
      <c r="D54" s="12">
        <v>80</v>
      </c>
      <c r="E54" s="14">
        <f t="shared" si="0"/>
        <v>90.8</v>
      </c>
      <c r="F54" s="13"/>
      <c r="G54" s="14">
        <f t="shared" si="1"/>
        <v>90.8</v>
      </c>
    </row>
    <row r="55" spans="1:7" s="1" customFormat="1" ht="14.25">
      <c r="A55" s="11" t="s">
        <v>21</v>
      </c>
      <c r="B55" s="12" t="str">
        <f>"223410024714"</f>
        <v>223410024714</v>
      </c>
      <c r="C55" s="13">
        <v>68</v>
      </c>
      <c r="D55" s="12">
        <v>67</v>
      </c>
      <c r="E55" s="14">
        <f t="shared" si="0"/>
        <v>67.6</v>
      </c>
      <c r="F55" s="13"/>
      <c r="G55" s="14">
        <f t="shared" si="1"/>
        <v>67.6</v>
      </c>
    </row>
    <row r="56" spans="1:7" s="1" customFormat="1" ht="14.25">
      <c r="A56" s="11" t="s">
        <v>21</v>
      </c>
      <c r="B56" s="12" t="str">
        <f>"223410024514"</f>
        <v>223410024514</v>
      </c>
      <c r="C56" s="13">
        <v>77</v>
      </c>
      <c r="D56" s="12">
        <v>52</v>
      </c>
      <c r="E56" s="14">
        <f t="shared" si="0"/>
        <v>67</v>
      </c>
      <c r="F56" s="13"/>
      <c r="G56" s="14">
        <f t="shared" si="1"/>
        <v>67</v>
      </c>
    </row>
    <row r="57" spans="1:7" s="1" customFormat="1" ht="14.25">
      <c r="A57" s="11" t="s">
        <v>21</v>
      </c>
      <c r="B57" s="12" t="str">
        <f>"223410024513"</f>
        <v>223410024513</v>
      </c>
      <c r="C57" s="13">
        <v>66</v>
      </c>
      <c r="D57" s="12">
        <v>64</v>
      </c>
      <c r="E57" s="14">
        <f t="shared" si="0"/>
        <v>65.2</v>
      </c>
      <c r="F57" s="13"/>
      <c r="G57" s="14">
        <f t="shared" si="1"/>
        <v>65.2</v>
      </c>
    </row>
    <row r="58" spans="1:7" s="1" customFormat="1" ht="14.25">
      <c r="A58" s="11" t="s">
        <v>22</v>
      </c>
      <c r="B58" s="12" t="str">
        <f>"223410014106"</f>
        <v>223410014106</v>
      </c>
      <c r="C58" s="13">
        <v>99</v>
      </c>
      <c r="D58" s="12">
        <v>92</v>
      </c>
      <c r="E58" s="14">
        <f t="shared" si="0"/>
        <v>96.2</v>
      </c>
      <c r="F58" s="13"/>
      <c r="G58" s="14">
        <f t="shared" si="1"/>
        <v>96.2</v>
      </c>
    </row>
    <row r="59" spans="1:7" s="1" customFormat="1" ht="14.25">
      <c r="A59" s="11" t="s">
        <v>22</v>
      </c>
      <c r="B59" s="12" t="str">
        <f>"223410013610"</f>
        <v>223410013610</v>
      </c>
      <c r="C59" s="13">
        <v>104</v>
      </c>
      <c r="D59" s="12">
        <v>80</v>
      </c>
      <c r="E59" s="14">
        <f t="shared" si="0"/>
        <v>94.4</v>
      </c>
      <c r="F59" s="13"/>
      <c r="G59" s="14">
        <f t="shared" si="1"/>
        <v>94.4</v>
      </c>
    </row>
    <row r="60" spans="1:7" s="1" customFormat="1" ht="14.25">
      <c r="A60" s="11" t="s">
        <v>22</v>
      </c>
      <c r="B60" s="12" t="str">
        <f>"223410013810"</f>
        <v>223410013810</v>
      </c>
      <c r="C60" s="13">
        <v>97</v>
      </c>
      <c r="D60" s="12">
        <v>85</v>
      </c>
      <c r="E60" s="14">
        <f t="shared" si="0"/>
        <v>92.19999999999999</v>
      </c>
      <c r="F60" s="13"/>
      <c r="G60" s="14">
        <f t="shared" si="1"/>
        <v>92.19999999999999</v>
      </c>
    </row>
    <row r="61" spans="1:7" s="1" customFormat="1" ht="14.25">
      <c r="A61" s="11" t="s">
        <v>22</v>
      </c>
      <c r="B61" s="12" t="str">
        <f>"223410014218"</f>
        <v>223410014218</v>
      </c>
      <c r="C61" s="13">
        <v>92</v>
      </c>
      <c r="D61" s="12">
        <v>86.5</v>
      </c>
      <c r="E61" s="14">
        <f t="shared" si="0"/>
        <v>89.8</v>
      </c>
      <c r="F61" s="13"/>
      <c r="G61" s="14">
        <f t="shared" si="1"/>
        <v>89.8</v>
      </c>
    </row>
    <row r="62" spans="1:7" s="1" customFormat="1" ht="14.25">
      <c r="A62" s="11" t="s">
        <v>22</v>
      </c>
      <c r="B62" s="12" t="str">
        <f>"223410014208"</f>
        <v>223410014208</v>
      </c>
      <c r="C62" s="13">
        <v>88</v>
      </c>
      <c r="D62" s="12">
        <v>88.5</v>
      </c>
      <c r="E62" s="14">
        <f t="shared" si="0"/>
        <v>88.19999999999999</v>
      </c>
      <c r="F62" s="13"/>
      <c r="G62" s="14">
        <f t="shared" si="1"/>
        <v>88.19999999999999</v>
      </c>
    </row>
    <row r="63" spans="1:7" s="1" customFormat="1" ht="14.25">
      <c r="A63" s="11" t="s">
        <v>22</v>
      </c>
      <c r="B63" s="12" t="str">
        <f>"223410013915"</f>
        <v>223410013915</v>
      </c>
      <c r="C63" s="13">
        <v>93</v>
      </c>
      <c r="D63" s="12">
        <v>79</v>
      </c>
      <c r="E63" s="14">
        <f t="shared" si="0"/>
        <v>87.4</v>
      </c>
      <c r="F63" s="13"/>
      <c r="G63" s="14">
        <f t="shared" si="1"/>
        <v>87.4</v>
      </c>
    </row>
    <row r="64" spans="1:7" s="1" customFormat="1" ht="14.25">
      <c r="A64" s="11" t="s">
        <v>23</v>
      </c>
      <c r="B64" s="12" t="str">
        <f>"223410024001"</f>
        <v>223410024001</v>
      </c>
      <c r="C64" s="13">
        <v>96</v>
      </c>
      <c r="D64" s="12">
        <v>78</v>
      </c>
      <c r="E64" s="14">
        <f t="shared" si="0"/>
        <v>88.8</v>
      </c>
      <c r="F64" s="13"/>
      <c r="G64" s="14">
        <f t="shared" si="1"/>
        <v>88.8</v>
      </c>
    </row>
    <row r="65" spans="1:7" s="1" customFormat="1" ht="14.25">
      <c r="A65" s="11" t="s">
        <v>23</v>
      </c>
      <c r="B65" s="12" t="str">
        <f>"223410024010"</f>
        <v>223410024010</v>
      </c>
      <c r="C65" s="13">
        <v>91</v>
      </c>
      <c r="D65" s="12">
        <v>77.5</v>
      </c>
      <c r="E65" s="14">
        <f t="shared" si="0"/>
        <v>85.6</v>
      </c>
      <c r="F65" s="13"/>
      <c r="G65" s="14">
        <f t="shared" si="1"/>
        <v>85.6</v>
      </c>
    </row>
    <row r="66" spans="1:7" s="1" customFormat="1" ht="14.25">
      <c r="A66" s="11" t="s">
        <v>23</v>
      </c>
      <c r="B66" s="12" t="str">
        <f>"223410023724"</f>
        <v>223410023724</v>
      </c>
      <c r="C66" s="13">
        <v>89.5</v>
      </c>
      <c r="D66" s="12">
        <v>77</v>
      </c>
      <c r="E66" s="14">
        <f t="shared" si="0"/>
        <v>84.5</v>
      </c>
      <c r="F66" s="13"/>
      <c r="G66" s="14">
        <f t="shared" si="1"/>
        <v>84.5</v>
      </c>
    </row>
    <row r="67" spans="1:7" s="1" customFormat="1" ht="14.25">
      <c r="A67" s="11" t="s">
        <v>23</v>
      </c>
      <c r="B67" s="12" t="str">
        <f>"223410024108"</f>
        <v>223410024108</v>
      </c>
      <c r="C67" s="13">
        <v>91</v>
      </c>
      <c r="D67" s="12">
        <v>74</v>
      </c>
      <c r="E67" s="14">
        <f aca="true" t="shared" si="2" ref="E67:E72">C67*0.6+D67*0.4</f>
        <v>84.2</v>
      </c>
      <c r="F67" s="13"/>
      <c r="G67" s="14">
        <f aca="true" t="shared" si="3" ref="G67:G72">E67+F67</f>
        <v>84.2</v>
      </c>
    </row>
    <row r="68" spans="1:7" s="1" customFormat="1" ht="14.25">
      <c r="A68" s="11" t="s">
        <v>23</v>
      </c>
      <c r="B68" s="12" t="str">
        <f>"223410023712"</f>
        <v>223410023712</v>
      </c>
      <c r="C68" s="13">
        <v>85</v>
      </c>
      <c r="D68" s="12">
        <v>82</v>
      </c>
      <c r="E68" s="14">
        <f t="shared" si="2"/>
        <v>83.80000000000001</v>
      </c>
      <c r="F68" s="13"/>
      <c r="G68" s="14">
        <f t="shared" si="3"/>
        <v>83.80000000000001</v>
      </c>
    </row>
    <row r="69" spans="1:7" s="1" customFormat="1" ht="14.25">
      <c r="A69" s="11" t="s">
        <v>23</v>
      </c>
      <c r="B69" s="12" t="str">
        <f>"223410023915"</f>
        <v>223410023915</v>
      </c>
      <c r="C69" s="13">
        <v>88.5</v>
      </c>
      <c r="D69" s="12">
        <v>71</v>
      </c>
      <c r="E69" s="14">
        <f t="shared" si="2"/>
        <v>81.5</v>
      </c>
      <c r="F69" s="13"/>
      <c r="G69" s="14">
        <f t="shared" si="3"/>
        <v>81.5</v>
      </c>
    </row>
    <row r="70" spans="1:7" s="1" customFormat="1" ht="14.25">
      <c r="A70" s="11" t="s">
        <v>23</v>
      </c>
      <c r="B70" s="12" t="str">
        <f>"223410024029"</f>
        <v>223410024029</v>
      </c>
      <c r="C70" s="13">
        <v>87.5</v>
      </c>
      <c r="D70" s="12">
        <v>69</v>
      </c>
      <c r="E70" s="14">
        <f t="shared" si="2"/>
        <v>80.1</v>
      </c>
      <c r="F70" s="13"/>
      <c r="G70" s="14">
        <f t="shared" si="3"/>
        <v>80.1</v>
      </c>
    </row>
    <row r="71" spans="1:7" s="1" customFormat="1" ht="14.25">
      <c r="A71" s="11" t="s">
        <v>23</v>
      </c>
      <c r="B71" s="12" t="str">
        <f>"223410023726"</f>
        <v>223410023726</v>
      </c>
      <c r="C71" s="13">
        <v>80</v>
      </c>
      <c r="D71" s="12">
        <v>80</v>
      </c>
      <c r="E71" s="14">
        <f t="shared" si="2"/>
        <v>80</v>
      </c>
      <c r="F71" s="13"/>
      <c r="G71" s="14">
        <f t="shared" si="3"/>
        <v>80</v>
      </c>
    </row>
    <row r="72" spans="1:7" s="1" customFormat="1" ht="14.25">
      <c r="A72" s="11" t="s">
        <v>23</v>
      </c>
      <c r="B72" s="12" t="str">
        <f>"223410024007"</f>
        <v>223410024007</v>
      </c>
      <c r="C72" s="13">
        <v>82.5</v>
      </c>
      <c r="D72" s="12">
        <v>75</v>
      </c>
      <c r="E72" s="14">
        <f t="shared" si="2"/>
        <v>79.5</v>
      </c>
      <c r="F72" s="13"/>
      <c r="G72" s="14">
        <f t="shared" si="3"/>
        <v>79.5</v>
      </c>
    </row>
  </sheetData>
  <sheetProtection/>
  <autoFilter ref="A2:F66"/>
  <mergeCells count="1">
    <mergeCell ref="A1:G1"/>
  </mergeCells>
  <conditionalFormatting sqref="B3:B60">
    <cfRule type="expression" priority="5" dxfId="1" stopIfTrue="1">
      <formula>AND(SUMPRODUCT(_xlfn.IFERROR(1*(($B$3:$B$60&amp;"x")=(B3&amp;"x")),0))&gt;1,NOT(ISBLANK(B3)))</formula>
    </cfRule>
  </conditionalFormatting>
  <conditionalFormatting sqref="B61:B63">
    <cfRule type="expression" priority="4" dxfId="1" stopIfTrue="1">
      <formula>AND(SUMPRODUCT(_xlfn.IFERROR(1*(($B$61:$B$63&amp;"x")=(B61&amp;"x")),0))&gt;1,NOT(ISBLANK(B61)))</formula>
    </cfRule>
  </conditionalFormatting>
  <conditionalFormatting sqref="B64:B72">
    <cfRule type="expression" priority="2" dxfId="1" stopIfTrue="1">
      <formula>AND(SUMPRODUCT(_xlfn.IFERROR(1*(($B$64:$B$72&amp;"x")=(B64&amp;"x")),0))&gt;1,NOT(ISBLANK(B64)))</formula>
    </cfRule>
  </conditionalFormatting>
  <conditionalFormatting sqref="G61:G63">
    <cfRule type="cellIs" priority="3" dxfId="2" operator="lessThan" stopIfTrue="1">
      <formula>60</formula>
    </cfRule>
  </conditionalFormatting>
  <conditionalFormatting sqref="G64:G72">
    <cfRule type="cellIs" priority="1" dxfId="2" operator="lessThan" stopIfTrue="1">
      <formula>60</formula>
    </cfRule>
  </conditionalFormatting>
  <printOptions horizontalCentered="1"/>
  <pageMargins left="0.7513888888888889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梦终究是梦</cp:lastModifiedBy>
  <cp:lastPrinted>2021-04-08T07:08:23Z</cp:lastPrinted>
  <dcterms:created xsi:type="dcterms:W3CDTF">2021-04-17T08:26:18Z</dcterms:created>
  <dcterms:modified xsi:type="dcterms:W3CDTF">2022-07-22T07:14:00Z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6163B77BF55D4356A1CAA5C6A38E045D</vt:lpwstr>
  </property>
  <property fmtid="{D5CDD505-2E9C-101B-9397-08002B2CF9AE}" pid="5" name="KSOProductBuildV">
    <vt:lpwstr>2052-11.1.0.11875</vt:lpwstr>
  </property>
</Properties>
</file>