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1" sheetId="2" r:id="rId1"/>
  </sheets>
  <definedNames>
    <definedName name="_xlnm._FilterDatabase" localSheetId="0" hidden="1">'1'!$A$1:$G$122</definedName>
  </definedNames>
  <calcPr calcId="144525"/>
</workbook>
</file>

<file path=xl/sharedStrings.xml><?xml version="1.0" encoding="utf-8"?>
<sst xmlns="http://schemas.openxmlformats.org/spreadsheetml/2006/main" count="128" uniqueCount="44">
  <si>
    <t>2022年度黄山市市直中小学新任教师公开招聘入围专业测试人员名单</t>
  </si>
  <si>
    <t>1报考岗位</t>
  </si>
  <si>
    <t>座位号</t>
  </si>
  <si>
    <t>学科专业知识成绩</t>
  </si>
  <si>
    <t>教育综合知识成绩</t>
  </si>
  <si>
    <t>合成笔试
成绩</t>
  </si>
  <si>
    <t>政策加分</t>
  </si>
  <si>
    <t>最终笔试
成绩</t>
  </si>
  <si>
    <t>341001001-初中道德与法治(黄山市屯溪第三中学)</t>
  </si>
  <si>
    <t>341001002-初中体育(黄山市屯溪第四中学)</t>
  </si>
  <si>
    <t>341001003-初中英语(黄山市屯溪第四中学)</t>
  </si>
  <si>
    <t>341001004-初中历史(黄山市屯溪第四中学)</t>
  </si>
  <si>
    <t>341001005-初中语文(黄山市屯溪第四中学)</t>
  </si>
  <si>
    <t>341001006-初中数学(黄山市屯溪第四中学)</t>
  </si>
  <si>
    <t>341001007-初中道德与法治(黄山市屯溪第四中学)</t>
  </si>
  <si>
    <t>341001008-初中数学(黄山市屯溪第五中学)</t>
  </si>
  <si>
    <t>341001009-初中生物(黄山市屯溪第五中学)</t>
  </si>
  <si>
    <t>341001010-初中数学(黄山市屯溪第五中学)</t>
  </si>
  <si>
    <t>341001011-初中道德与法治(黄山市屯溪第五中学)</t>
  </si>
  <si>
    <t>341001012-初中语文(黄山市屯溪第五中学)</t>
  </si>
  <si>
    <t>341001013-初中体育(黄山市屯溪第六中学)</t>
  </si>
  <si>
    <t>341001014-初中体育(黄山市屯溪第六中学)</t>
  </si>
  <si>
    <t>341001015-初中道德与法治(黄山市屯溪第六中学)</t>
  </si>
  <si>
    <t>341001016-初中历史(黄山市屯溪第六中学)</t>
  </si>
  <si>
    <t>341001017-初中化学(黄山市屯溪第六中学)</t>
  </si>
  <si>
    <t>341001018-初中数学(黄山市屯溪第六中学)</t>
  </si>
  <si>
    <t>341001019-初中心理健康(黄山市屯溪第六中学)</t>
  </si>
  <si>
    <t>341001020-小学科学(黄山市新城实验学校)</t>
  </si>
  <si>
    <t>341001021-小学数学(黄山市新城实验学校)</t>
  </si>
  <si>
    <t>341001022-小学语文(黄山市新城实验学校)</t>
  </si>
  <si>
    <t>341001023-初中英语(黄山市新城实验学校)</t>
  </si>
  <si>
    <t>341001024-小学英语(黄山市梅林实验学校)</t>
  </si>
  <si>
    <t>341001025-小学语文(黄山市梅林实验学校)</t>
  </si>
  <si>
    <t>341001026-小学数学(黄山市梅林实验学校)</t>
  </si>
  <si>
    <t>341001027-小学体育(黄山市梅林实验学校)</t>
  </si>
  <si>
    <t>341001028-小学语文(黄山育才学校)</t>
  </si>
  <si>
    <t>341001029-小学数学(黄山育才学校)</t>
  </si>
  <si>
    <t>341001030-小学英语(黄山育才学校)</t>
  </si>
  <si>
    <t>341001031-小学数学(黄山市实验小学)</t>
  </si>
  <si>
    <t>341001032-小学语文(黄山市实验小学)</t>
  </si>
  <si>
    <t>341001033-小学美术(黄山市实验小学)</t>
  </si>
  <si>
    <t>341001035-小学体育(黄山市实验小学)</t>
  </si>
  <si>
    <t>341001036-小学美术(黄山市特殊教育学校)</t>
  </si>
  <si>
    <t>341001037-小学语文(黄山市新潭小学)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</si>
</sst>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22"/>
  <sheetViews>
    <sheetView tabSelected="1" workbookViewId="0">
      <selection activeCell="G3" sqref="G3:G133"/>
    </sheetView>
  </sheetViews>
  <sheetFormatPr defaultColWidth="8.725" defaultRowHeight="13.5" outlineLevelCol="6"/>
  <cols>
    <col min="1" max="1" width="46.25" customWidth="1"/>
    <col min="2" max="2" width="15.375" customWidth="1"/>
    <col min="3" max="3" width="11.75" style="1" customWidth="1"/>
    <col min="4" max="4" width="12.75" style="1" customWidth="1"/>
    <col min="5" max="5" width="11" customWidth="1"/>
    <col min="6" max="6" width="9.625" customWidth="1"/>
    <col min="7" max="7" width="10.5" customWidth="1"/>
  </cols>
  <sheetData>
    <row r="1" ht="29" customHeight="1" spans="1:7">
      <c r="A1" s="2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</row>
    <row r="3" spans="1:7">
      <c r="A3" s="7" t="s">
        <v>8</v>
      </c>
      <c r="B3" s="7" t="str">
        <f>"223410031311"</f>
        <v>223410031311</v>
      </c>
      <c r="C3" s="7">
        <v>86</v>
      </c>
      <c r="D3" s="7">
        <v>83</v>
      </c>
      <c r="E3" s="7">
        <f>C3*0.6+D3*0.4</f>
        <v>84.8</v>
      </c>
      <c r="F3" s="7"/>
      <c r="G3" s="7">
        <f>E3+F3</f>
        <v>84.8</v>
      </c>
    </row>
    <row r="4" spans="1:7">
      <c r="A4" s="7" t="s">
        <v>8</v>
      </c>
      <c r="B4" s="7" t="str">
        <f>"223410031301"</f>
        <v>223410031301</v>
      </c>
      <c r="C4" s="7">
        <v>82</v>
      </c>
      <c r="D4" s="7">
        <v>87</v>
      </c>
      <c r="E4" s="7">
        <f>C4*0.6+D4*0.4</f>
        <v>84</v>
      </c>
      <c r="F4" s="7"/>
      <c r="G4" s="7">
        <f>E4+F4</f>
        <v>84</v>
      </c>
    </row>
    <row r="5" spans="1:7">
      <c r="A5" s="7" t="s">
        <v>8</v>
      </c>
      <c r="B5" s="7" t="str">
        <f>"223410031420"</f>
        <v>223410031420</v>
      </c>
      <c r="C5" s="7">
        <v>85</v>
      </c>
      <c r="D5" s="7">
        <v>82</v>
      </c>
      <c r="E5" s="7">
        <f>C5*0.6+D5*0.4</f>
        <v>83.8</v>
      </c>
      <c r="F5" s="7"/>
      <c r="G5" s="7">
        <f>E5+F5</f>
        <v>83.8</v>
      </c>
    </row>
    <row r="6" spans="1:7">
      <c r="A6" s="7" t="s">
        <v>9</v>
      </c>
      <c r="B6" s="7" t="str">
        <f>"223410030808"</f>
        <v>223410030808</v>
      </c>
      <c r="C6" s="7">
        <v>94</v>
      </c>
      <c r="D6" s="7">
        <v>93</v>
      </c>
      <c r="E6" s="7">
        <f t="shared" ref="E6:E30" si="0">C6*0.6+D6*0.4</f>
        <v>93.6</v>
      </c>
      <c r="F6" s="7"/>
      <c r="G6" s="7">
        <f t="shared" ref="G6:G31" si="1">E6+F6</f>
        <v>93.6</v>
      </c>
    </row>
    <row r="7" spans="1:7">
      <c r="A7" s="7" t="s">
        <v>9</v>
      </c>
      <c r="B7" s="7" t="str">
        <f>"223410030612"</f>
        <v>223410030612</v>
      </c>
      <c r="C7" s="7">
        <v>94</v>
      </c>
      <c r="D7" s="7">
        <v>92</v>
      </c>
      <c r="E7" s="7">
        <f t="shared" si="0"/>
        <v>93.2</v>
      </c>
      <c r="F7" s="7"/>
      <c r="G7" s="7">
        <f t="shared" si="1"/>
        <v>93.2</v>
      </c>
    </row>
    <row r="8" spans="1:7">
      <c r="A8" s="7" t="s">
        <v>9</v>
      </c>
      <c r="B8" s="7" t="str">
        <f>"223410030802"</f>
        <v>223410030802</v>
      </c>
      <c r="C8" s="7">
        <v>91</v>
      </c>
      <c r="D8" s="7">
        <v>96</v>
      </c>
      <c r="E8" s="7">
        <f t="shared" si="0"/>
        <v>93</v>
      </c>
      <c r="F8" s="7"/>
      <c r="G8" s="7">
        <f t="shared" si="1"/>
        <v>93</v>
      </c>
    </row>
    <row r="9" spans="1:7">
      <c r="A9" s="7" t="s">
        <v>9</v>
      </c>
      <c r="B9" s="7" t="str">
        <f>"223410030711"</f>
        <v>223410030711</v>
      </c>
      <c r="C9" s="7">
        <v>86</v>
      </c>
      <c r="D9" s="7">
        <v>97</v>
      </c>
      <c r="E9" s="7">
        <f t="shared" si="0"/>
        <v>90.4</v>
      </c>
      <c r="F9" s="7"/>
      <c r="G9" s="7">
        <f t="shared" si="1"/>
        <v>90.4</v>
      </c>
    </row>
    <row r="10" spans="1:7">
      <c r="A10" s="7" t="s">
        <v>9</v>
      </c>
      <c r="B10" s="7" t="str">
        <f>"223410030718"</f>
        <v>223410030718</v>
      </c>
      <c r="C10" s="7">
        <v>82</v>
      </c>
      <c r="D10" s="7">
        <v>98</v>
      </c>
      <c r="E10" s="7">
        <f t="shared" si="0"/>
        <v>88.4</v>
      </c>
      <c r="F10" s="7"/>
      <c r="G10" s="7">
        <f t="shared" si="1"/>
        <v>88.4</v>
      </c>
    </row>
    <row r="11" spans="1:7">
      <c r="A11" s="7" t="s">
        <v>9</v>
      </c>
      <c r="B11" s="7" t="str">
        <f>"223410030709"</f>
        <v>223410030709</v>
      </c>
      <c r="C11" s="7">
        <v>82</v>
      </c>
      <c r="D11" s="7">
        <v>94</v>
      </c>
      <c r="E11" s="7">
        <f t="shared" si="0"/>
        <v>86.8</v>
      </c>
      <c r="F11" s="7"/>
      <c r="G11" s="7">
        <f t="shared" si="1"/>
        <v>86.8</v>
      </c>
    </row>
    <row r="12" spans="1:7">
      <c r="A12" s="7" t="s">
        <v>10</v>
      </c>
      <c r="B12" s="7" t="str">
        <f>"223410032904"</f>
        <v>223410032904</v>
      </c>
      <c r="C12" s="7">
        <v>100</v>
      </c>
      <c r="D12" s="7">
        <v>106</v>
      </c>
      <c r="E12" s="7">
        <f>C12*0.6+D12*0.4</f>
        <v>102.4</v>
      </c>
      <c r="F12" s="7"/>
      <c r="G12" s="7">
        <f>E12+F12</f>
        <v>102.4</v>
      </c>
    </row>
    <row r="13" spans="1:7">
      <c r="A13" s="7" t="s">
        <v>10</v>
      </c>
      <c r="B13" s="7" t="str">
        <f>"223410032909"</f>
        <v>223410032909</v>
      </c>
      <c r="C13" s="7">
        <v>98</v>
      </c>
      <c r="D13" s="7">
        <v>95</v>
      </c>
      <c r="E13" s="7">
        <f>C13*0.6+D13*0.4</f>
        <v>96.8</v>
      </c>
      <c r="F13" s="7">
        <v>2</v>
      </c>
      <c r="G13" s="7">
        <f>E13+F13</f>
        <v>98.8</v>
      </c>
    </row>
    <row r="14" spans="1:7">
      <c r="A14" s="7" t="s">
        <v>10</v>
      </c>
      <c r="B14" s="7" t="str">
        <f>"223410032609"</f>
        <v>223410032609</v>
      </c>
      <c r="C14" s="7">
        <v>100.5</v>
      </c>
      <c r="D14" s="7">
        <v>94</v>
      </c>
      <c r="E14" s="7">
        <f>C14*0.6+D14*0.4</f>
        <v>97.9</v>
      </c>
      <c r="F14" s="7"/>
      <c r="G14" s="7">
        <f>E14+F14</f>
        <v>97.9</v>
      </c>
    </row>
    <row r="15" spans="1:7">
      <c r="A15" s="7" t="s">
        <v>11</v>
      </c>
      <c r="B15" s="7" t="str">
        <f>"223410031009"</f>
        <v>223410031009</v>
      </c>
      <c r="C15" s="7">
        <v>109</v>
      </c>
      <c r="D15" s="7">
        <v>84</v>
      </c>
      <c r="E15" s="7">
        <f>C15*0.6+D15*0.4</f>
        <v>99</v>
      </c>
      <c r="F15" s="7"/>
      <c r="G15" s="7">
        <f>E15+F15</f>
        <v>99</v>
      </c>
    </row>
    <row r="16" spans="1:7">
      <c r="A16" s="7" t="s">
        <v>11</v>
      </c>
      <c r="B16" s="7" t="str">
        <f>"223410030911"</f>
        <v>223410030911</v>
      </c>
      <c r="C16" s="7">
        <v>106</v>
      </c>
      <c r="D16" s="7">
        <v>81</v>
      </c>
      <c r="E16" s="7">
        <f>C16*0.6+D16*0.4</f>
        <v>96</v>
      </c>
      <c r="F16" s="7"/>
      <c r="G16" s="7">
        <f>E16+F16</f>
        <v>96</v>
      </c>
    </row>
    <row r="17" spans="1:7">
      <c r="A17" s="7" t="s">
        <v>11</v>
      </c>
      <c r="B17" s="7" t="str">
        <f>"223410031004"</f>
        <v>223410031004</v>
      </c>
      <c r="C17" s="7">
        <v>108</v>
      </c>
      <c r="D17" s="7">
        <v>66</v>
      </c>
      <c r="E17" s="7">
        <f>C17*0.6+D17*0.4</f>
        <v>91.2</v>
      </c>
      <c r="F17" s="7"/>
      <c r="G17" s="7">
        <f>E17+F17</f>
        <v>91.2</v>
      </c>
    </row>
    <row r="18" spans="1:7">
      <c r="A18" s="7" t="s">
        <v>12</v>
      </c>
      <c r="B18" s="7" t="str">
        <f>"223410030115"</f>
        <v>223410030115</v>
      </c>
      <c r="C18" s="7">
        <v>88</v>
      </c>
      <c r="D18" s="7">
        <v>74</v>
      </c>
      <c r="E18" s="7">
        <f>C18*0.6+D18*0.4</f>
        <v>82.4</v>
      </c>
      <c r="F18" s="7"/>
      <c r="G18" s="7">
        <f>E18+F18</f>
        <v>82.4</v>
      </c>
    </row>
    <row r="19" spans="1:7">
      <c r="A19" s="7" t="s">
        <v>12</v>
      </c>
      <c r="B19" s="7" t="str">
        <f>"223410030423"</f>
        <v>223410030423</v>
      </c>
      <c r="C19" s="7">
        <v>83</v>
      </c>
      <c r="D19" s="7">
        <v>77</v>
      </c>
      <c r="E19" s="7">
        <f>C19*0.6+D19*0.4</f>
        <v>80.6</v>
      </c>
      <c r="F19" s="7"/>
      <c r="G19" s="7">
        <f>E19+F19</f>
        <v>80.6</v>
      </c>
    </row>
    <row r="20" spans="1:7">
      <c r="A20" s="7" t="s">
        <v>12</v>
      </c>
      <c r="B20" s="7" t="str">
        <f>"223410030315"</f>
        <v>223410030315</v>
      </c>
      <c r="C20" s="7">
        <v>78</v>
      </c>
      <c r="D20" s="7">
        <v>84</v>
      </c>
      <c r="E20" s="7">
        <f>C20*0.6+D20*0.4</f>
        <v>80.4</v>
      </c>
      <c r="F20" s="7"/>
      <c r="G20" s="7">
        <f>E20+F20</f>
        <v>80.4</v>
      </c>
    </row>
    <row r="21" spans="1:7">
      <c r="A21" s="7" t="s">
        <v>13</v>
      </c>
      <c r="B21" s="7" t="str">
        <f>"223410032325"</f>
        <v>223410032325</v>
      </c>
      <c r="C21" s="7">
        <v>93</v>
      </c>
      <c r="D21" s="7">
        <v>71</v>
      </c>
      <c r="E21" s="7">
        <f>C21*0.6+D21*0.4</f>
        <v>84.2</v>
      </c>
      <c r="F21" s="7"/>
      <c r="G21" s="7">
        <f>E21+F21</f>
        <v>84.2</v>
      </c>
    </row>
    <row r="22" spans="1:7">
      <c r="A22" s="7" t="s">
        <v>13</v>
      </c>
      <c r="B22" s="7" t="str">
        <f>"223410032121"</f>
        <v>223410032121</v>
      </c>
      <c r="C22" s="7">
        <v>89</v>
      </c>
      <c r="D22" s="7">
        <v>72</v>
      </c>
      <c r="E22" s="7">
        <f>C22*0.6+D22*0.4</f>
        <v>82.2</v>
      </c>
      <c r="F22" s="7"/>
      <c r="G22" s="7">
        <f>E22+F22</f>
        <v>82.2</v>
      </c>
    </row>
    <row r="23" spans="1:7">
      <c r="A23" s="7" t="s">
        <v>13</v>
      </c>
      <c r="B23" s="7" t="str">
        <f>"223410032212"</f>
        <v>223410032212</v>
      </c>
      <c r="C23" s="7">
        <v>78</v>
      </c>
      <c r="D23" s="7">
        <v>87</v>
      </c>
      <c r="E23" s="7">
        <f>C23*0.6+D23*0.4</f>
        <v>81.6</v>
      </c>
      <c r="F23" s="7"/>
      <c r="G23" s="7">
        <f>E23+F23</f>
        <v>81.6</v>
      </c>
    </row>
    <row r="24" spans="1:7">
      <c r="A24" s="7" t="s">
        <v>14</v>
      </c>
      <c r="B24" s="7" t="str">
        <f>"223410031419"</f>
        <v>223410031419</v>
      </c>
      <c r="C24" s="7">
        <v>91</v>
      </c>
      <c r="D24" s="7">
        <v>77</v>
      </c>
      <c r="E24" s="7">
        <f>C24*0.6+D24*0.4</f>
        <v>85.4</v>
      </c>
      <c r="F24" s="7"/>
      <c r="G24" s="7">
        <f t="shared" ref="G24:G36" si="2">E24+F24</f>
        <v>85.4</v>
      </c>
    </row>
    <row r="25" spans="1:7">
      <c r="A25" s="7" t="s">
        <v>14</v>
      </c>
      <c r="B25" s="7" t="str">
        <f>"223410031413"</f>
        <v>223410031413</v>
      </c>
      <c r="C25" s="7">
        <v>79</v>
      </c>
      <c r="D25" s="7">
        <v>82</v>
      </c>
      <c r="E25" s="7">
        <f>C25*0.6+D25*0.4</f>
        <v>80.2</v>
      </c>
      <c r="F25" s="7"/>
      <c r="G25" s="7">
        <f t="shared" si="2"/>
        <v>80.2</v>
      </c>
    </row>
    <row r="26" spans="1:7">
      <c r="A26" s="7" t="s">
        <v>14</v>
      </c>
      <c r="B26" s="7" t="str">
        <f>"223410031304"</f>
        <v>223410031304</v>
      </c>
      <c r="C26" s="7">
        <v>76</v>
      </c>
      <c r="D26" s="7">
        <v>79</v>
      </c>
      <c r="E26" s="7">
        <f>C26*0.6+D26*0.4</f>
        <v>77.2</v>
      </c>
      <c r="F26" s="7"/>
      <c r="G26" s="7">
        <f t="shared" si="2"/>
        <v>77.2</v>
      </c>
    </row>
    <row r="27" spans="1:7">
      <c r="A27" s="7" t="s">
        <v>15</v>
      </c>
      <c r="B27" s="7" t="str">
        <f>"223410032510"</f>
        <v>223410032510</v>
      </c>
      <c r="C27" s="7">
        <v>101</v>
      </c>
      <c r="D27" s="7">
        <v>103</v>
      </c>
      <c r="E27" s="7">
        <f>C27*0.6+D27*0.4</f>
        <v>101.8</v>
      </c>
      <c r="F27" s="7"/>
      <c r="G27" s="7">
        <f t="shared" si="2"/>
        <v>101.8</v>
      </c>
    </row>
    <row r="28" spans="1:7">
      <c r="A28" s="7" t="s">
        <v>15</v>
      </c>
      <c r="B28" s="7" t="str">
        <f>"223410032204"</f>
        <v>223410032204</v>
      </c>
      <c r="C28" s="7">
        <v>103</v>
      </c>
      <c r="D28" s="7">
        <v>91</v>
      </c>
      <c r="E28" s="7">
        <f>C28*0.6+D28*0.4</f>
        <v>98.2</v>
      </c>
      <c r="F28" s="7"/>
      <c r="G28" s="7">
        <f t="shared" si="2"/>
        <v>98.2</v>
      </c>
    </row>
    <row r="29" spans="1:7">
      <c r="A29" s="7" t="s">
        <v>15</v>
      </c>
      <c r="B29" s="7" t="str">
        <f>"223410032314"</f>
        <v>223410032314</v>
      </c>
      <c r="C29" s="7">
        <v>103</v>
      </c>
      <c r="D29" s="7">
        <v>90</v>
      </c>
      <c r="E29" s="7">
        <f>C29*0.6+D29*0.4</f>
        <v>97.8</v>
      </c>
      <c r="F29" s="7"/>
      <c r="G29" s="7">
        <f t="shared" si="2"/>
        <v>97.8</v>
      </c>
    </row>
    <row r="30" spans="1:7">
      <c r="A30" s="7" t="s">
        <v>16</v>
      </c>
      <c r="B30" s="7" t="str">
        <f>"223410031920"</f>
        <v>223410031920</v>
      </c>
      <c r="C30" s="7">
        <v>100</v>
      </c>
      <c r="D30" s="7">
        <v>92</v>
      </c>
      <c r="E30" s="7">
        <f>C30*0.6+D30*0.4</f>
        <v>96.8</v>
      </c>
      <c r="F30" s="7"/>
      <c r="G30" s="7">
        <f>E30+F30</f>
        <v>96.8</v>
      </c>
    </row>
    <row r="31" spans="1:7">
      <c r="A31" s="7" t="s">
        <v>16</v>
      </c>
      <c r="B31" s="7" t="str">
        <f>"223410031922"</f>
        <v>223410031922</v>
      </c>
      <c r="C31" s="7">
        <v>96.5</v>
      </c>
      <c r="D31" s="7">
        <v>94</v>
      </c>
      <c r="E31" s="7">
        <f>C31*0.6+D31*0.4</f>
        <v>95.5</v>
      </c>
      <c r="F31" s="7"/>
      <c r="G31" s="7">
        <f>E31+F31</f>
        <v>95.5</v>
      </c>
    </row>
    <row r="32" spans="1:7">
      <c r="A32" s="7" t="s">
        <v>16</v>
      </c>
      <c r="B32" s="7" t="str">
        <f>"223410031923"</f>
        <v>223410031923</v>
      </c>
      <c r="C32" s="7">
        <v>90.5</v>
      </c>
      <c r="D32" s="7">
        <v>95</v>
      </c>
      <c r="E32" s="7">
        <f>C32*0.6+D32*0.4</f>
        <v>92.3</v>
      </c>
      <c r="F32" s="7"/>
      <c r="G32" s="7">
        <f>E32+F32</f>
        <v>92.3</v>
      </c>
    </row>
    <row r="33" spans="1:7">
      <c r="A33" s="7" t="s">
        <v>17</v>
      </c>
      <c r="B33" s="7" t="str">
        <f>"223410032406"</f>
        <v>223410032406</v>
      </c>
      <c r="C33" s="7">
        <v>114</v>
      </c>
      <c r="D33" s="7">
        <v>93</v>
      </c>
      <c r="E33" s="7">
        <f>C33*0.6+D33*0.4</f>
        <v>105.6</v>
      </c>
      <c r="F33" s="7"/>
      <c r="G33" s="7">
        <f>E33+F33</f>
        <v>105.6</v>
      </c>
    </row>
    <row r="34" spans="1:7">
      <c r="A34" s="7" t="s">
        <v>17</v>
      </c>
      <c r="B34" s="7" t="str">
        <f>"223410032223"</f>
        <v>223410032223</v>
      </c>
      <c r="C34" s="7">
        <v>113</v>
      </c>
      <c r="D34" s="7">
        <v>93</v>
      </c>
      <c r="E34" s="7">
        <f>C34*0.6+D34*0.4</f>
        <v>105</v>
      </c>
      <c r="F34" s="7"/>
      <c r="G34" s="7">
        <f>E34+F34</f>
        <v>105</v>
      </c>
    </row>
    <row r="35" spans="1:7">
      <c r="A35" s="7" t="s">
        <v>17</v>
      </c>
      <c r="B35" s="7" t="str">
        <f>"223410032417"</f>
        <v>223410032417</v>
      </c>
      <c r="C35" s="7">
        <v>105</v>
      </c>
      <c r="D35" s="7">
        <v>93</v>
      </c>
      <c r="E35" s="7">
        <f>C35*0.6+D35*0.4</f>
        <v>100.2</v>
      </c>
      <c r="F35" s="7"/>
      <c r="G35" s="7">
        <f>E35+F35</f>
        <v>100.2</v>
      </c>
    </row>
    <row r="36" spans="1:7">
      <c r="A36" s="7" t="s">
        <v>18</v>
      </c>
      <c r="B36" s="7" t="str">
        <f>"223410031423"</f>
        <v>223410031423</v>
      </c>
      <c r="C36" s="7">
        <v>83</v>
      </c>
      <c r="D36" s="7">
        <v>91</v>
      </c>
      <c r="E36" s="7">
        <f>C36*0.6+D36*0.4</f>
        <v>86.2</v>
      </c>
      <c r="F36" s="7"/>
      <c r="G36" s="7">
        <f>E36+F36</f>
        <v>86.2</v>
      </c>
    </row>
    <row r="37" spans="1:7">
      <c r="A37" s="7" t="s">
        <v>18</v>
      </c>
      <c r="B37" s="7" t="str">
        <f>"223410031428"</f>
        <v>223410031428</v>
      </c>
      <c r="C37" s="7">
        <v>87</v>
      </c>
      <c r="D37" s="7">
        <v>85</v>
      </c>
      <c r="E37" s="7">
        <f>C37*0.6+D37*0.4</f>
        <v>86.2</v>
      </c>
      <c r="F37" s="7"/>
      <c r="G37" s="7">
        <f>E37+F37</f>
        <v>86.2</v>
      </c>
    </row>
    <row r="38" spans="1:7">
      <c r="A38" s="7" t="s">
        <v>18</v>
      </c>
      <c r="B38" s="7" t="str">
        <f>"223410031424"</f>
        <v>223410031424</v>
      </c>
      <c r="C38" s="7">
        <v>86</v>
      </c>
      <c r="D38" s="7">
        <v>75</v>
      </c>
      <c r="E38" s="7">
        <f>C38*0.6+D38*0.4</f>
        <v>81.6</v>
      </c>
      <c r="F38" s="7"/>
      <c r="G38" s="7">
        <f>E38+F38</f>
        <v>81.6</v>
      </c>
    </row>
    <row r="39" spans="1:7">
      <c r="A39" s="7" t="s">
        <v>19</v>
      </c>
      <c r="B39" s="7" t="str">
        <f>"223410030313"</f>
        <v>223410030313</v>
      </c>
      <c r="C39" s="7">
        <v>91</v>
      </c>
      <c r="D39" s="7">
        <v>86</v>
      </c>
      <c r="E39" s="7">
        <f>C39*0.6+D39*0.4</f>
        <v>89</v>
      </c>
      <c r="F39" s="7"/>
      <c r="G39" s="7">
        <f>E39+F39</f>
        <v>89</v>
      </c>
    </row>
    <row r="40" spans="1:7">
      <c r="A40" s="7" t="s">
        <v>19</v>
      </c>
      <c r="B40" s="7" t="str">
        <f>"223410030107"</f>
        <v>223410030107</v>
      </c>
      <c r="C40" s="7">
        <v>95</v>
      </c>
      <c r="D40" s="7">
        <v>69</v>
      </c>
      <c r="E40" s="7">
        <f>C40*0.6+D40*0.4</f>
        <v>84.6</v>
      </c>
      <c r="F40" s="7"/>
      <c r="G40" s="7">
        <f>E40+F40</f>
        <v>84.6</v>
      </c>
    </row>
    <row r="41" spans="1:7">
      <c r="A41" s="7" t="s">
        <v>19</v>
      </c>
      <c r="B41" s="7" t="str">
        <f>"223410030422"</f>
        <v>223410030422</v>
      </c>
      <c r="C41" s="7">
        <v>82</v>
      </c>
      <c r="D41" s="7">
        <v>83</v>
      </c>
      <c r="E41" s="7">
        <f>C41*0.6+D41*0.4</f>
        <v>82.4</v>
      </c>
      <c r="F41" s="7"/>
      <c r="G41" s="7">
        <f>E41+F41</f>
        <v>82.4</v>
      </c>
    </row>
    <row r="42" spans="1:7">
      <c r="A42" s="7" t="s">
        <v>20</v>
      </c>
      <c r="B42" s="7" t="str">
        <f>"223410030729"</f>
        <v>223410030729</v>
      </c>
      <c r="C42" s="7">
        <v>79</v>
      </c>
      <c r="D42" s="7">
        <v>76</v>
      </c>
      <c r="E42" s="7">
        <f>C42*0.6+D42*0.4</f>
        <v>77.8</v>
      </c>
      <c r="F42" s="7"/>
      <c r="G42" s="7">
        <f>E42+F42</f>
        <v>77.8</v>
      </c>
    </row>
    <row r="43" spans="1:7">
      <c r="A43" s="7" t="s">
        <v>20</v>
      </c>
      <c r="B43" s="7" t="str">
        <f>"223410030721"</f>
        <v>223410030721</v>
      </c>
      <c r="C43" s="7">
        <v>73</v>
      </c>
      <c r="D43" s="7">
        <v>83</v>
      </c>
      <c r="E43" s="7">
        <f>C43*0.6+D43*0.4</f>
        <v>77</v>
      </c>
      <c r="F43" s="7"/>
      <c r="G43" s="7">
        <f>E43+F43</f>
        <v>77</v>
      </c>
    </row>
    <row r="44" spans="1:7">
      <c r="A44" s="7" t="s">
        <v>20</v>
      </c>
      <c r="B44" s="7" t="str">
        <f>"223410030609"</f>
        <v>223410030609</v>
      </c>
      <c r="C44" s="7">
        <v>68</v>
      </c>
      <c r="D44" s="7">
        <v>79</v>
      </c>
      <c r="E44" s="7">
        <f>C44*0.6+D44*0.4</f>
        <v>72.4</v>
      </c>
      <c r="F44" s="7"/>
      <c r="G44" s="7">
        <f>E44+F44</f>
        <v>72.4</v>
      </c>
    </row>
    <row r="45" spans="1:7">
      <c r="A45" s="7" t="s">
        <v>21</v>
      </c>
      <c r="B45" s="7" t="str">
        <f>"223410030703"</f>
        <v>223410030703</v>
      </c>
      <c r="C45" s="7">
        <v>82</v>
      </c>
      <c r="D45" s="7">
        <v>96</v>
      </c>
      <c r="E45" s="7">
        <f>C45*0.6+D45*0.4</f>
        <v>87.6</v>
      </c>
      <c r="F45" s="7"/>
      <c r="G45" s="7">
        <f>E45+F45</f>
        <v>87.6</v>
      </c>
    </row>
    <row r="46" spans="1:7">
      <c r="A46" s="7" t="s">
        <v>21</v>
      </c>
      <c r="B46" s="7" t="str">
        <f>"223410030724"</f>
        <v>223410030724</v>
      </c>
      <c r="C46" s="7">
        <v>86</v>
      </c>
      <c r="D46" s="7">
        <v>87</v>
      </c>
      <c r="E46" s="7">
        <f>C46*0.6+D46*0.4</f>
        <v>86.4</v>
      </c>
      <c r="F46" s="7"/>
      <c r="G46" s="7">
        <f>E46+F46</f>
        <v>86.4</v>
      </c>
    </row>
    <row r="47" spans="1:7">
      <c r="A47" s="7" t="s">
        <v>21</v>
      </c>
      <c r="B47" s="7" t="str">
        <f>"223410030704"</f>
        <v>223410030704</v>
      </c>
      <c r="C47" s="7">
        <v>77</v>
      </c>
      <c r="D47" s="7">
        <v>100</v>
      </c>
      <c r="E47" s="7">
        <f>C47*0.6+D47*0.4</f>
        <v>86.2</v>
      </c>
      <c r="F47" s="7"/>
      <c r="G47" s="7">
        <f>E47+F47</f>
        <v>86.2</v>
      </c>
    </row>
    <row r="48" spans="1:7">
      <c r="A48" s="7" t="s">
        <v>22</v>
      </c>
      <c r="B48" s="7" t="str">
        <f>"223410031414"</f>
        <v>223410031414</v>
      </c>
      <c r="C48" s="7">
        <v>79</v>
      </c>
      <c r="D48" s="7">
        <v>92</v>
      </c>
      <c r="E48" s="7">
        <f>C48*0.6+D48*0.4</f>
        <v>84.2</v>
      </c>
      <c r="F48" s="7"/>
      <c r="G48" s="7">
        <f>E48+F48</f>
        <v>84.2</v>
      </c>
    </row>
    <row r="49" spans="1:7">
      <c r="A49" s="7" t="s">
        <v>22</v>
      </c>
      <c r="B49" s="7" t="str">
        <f>"223410031306"</f>
        <v>223410031306</v>
      </c>
      <c r="C49" s="7">
        <v>86</v>
      </c>
      <c r="D49" s="7">
        <v>73</v>
      </c>
      <c r="E49" s="7">
        <f>C49*0.6+D49*0.4</f>
        <v>80.8</v>
      </c>
      <c r="F49" s="7"/>
      <c r="G49" s="7">
        <f>E49+F49</f>
        <v>80.8</v>
      </c>
    </row>
    <row r="50" spans="1:7">
      <c r="A50" s="7" t="s">
        <v>22</v>
      </c>
      <c r="B50" s="7" t="str">
        <f>"223410031412"</f>
        <v>223410031412</v>
      </c>
      <c r="C50" s="7">
        <v>83</v>
      </c>
      <c r="D50" s="7">
        <v>77</v>
      </c>
      <c r="E50" s="7">
        <f>C50*0.6+D50*0.4</f>
        <v>80.6</v>
      </c>
      <c r="F50" s="7"/>
      <c r="G50" s="7">
        <f>E50+F50</f>
        <v>80.6</v>
      </c>
    </row>
    <row r="51" spans="1:7">
      <c r="A51" s="7" t="s">
        <v>23</v>
      </c>
      <c r="B51" s="7" t="str">
        <f>"223410031012"</f>
        <v>223410031012</v>
      </c>
      <c r="C51" s="7">
        <v>109</v>
      </c>
      <c r="D51" s="7">
        <v>90</v>
      </c>
      <c r="E51" s="7">
        <f>C51*0.6+D51*0.4</f>
        <v>101.4</v>
      </c>
      <c r="F51" s="7"/>
      <c r="G51" s="7">
        <f>E51+F51</f>
        <v>101.4</v>
      </c>
    </row>
    <row r="52" spans="1:7">
      <c r="A52" s="7" t="s">
        <v>23</v>
      </c>
      <c r="B52" s="7" t="str">
        <f>"223410030905"</f>
        <v>223410030905</v>
      </c>
      <c r="C52" s="7">
        <v>106</v>
      </c>
      <c r="D52" s="7">
        <v>92</v>
      </c>
      <c r="E52" s="7">
        <f>C52*0.6+D52*0.4</f>
        <v>100.4</v>
      </c>
      <c r="F52" s="7"/>
      <c r="G52" s="7">
        <f>E52+F52</f>
        <v>100.4</v>
      </c>
    </row>
    <row r="53" spans="1:7">
      <c r="A53" s="7" t="s">
        <v>23</v>
      </c>
      <c r="B53" s="7" t="str">
        <f>"223410030906"</f>
        <v>223410030906</v>
      </c>
      <c r="C53" s="7">
        <v>99</v>
      </c>
      <c r="D53" s="7">
        <v>83</v>
      </c>
      <c r="E53" s="7">
        <f>C53*0.6+D53*0.4</f>
        <v>92.6</v>
      </c>
      <c r="F53" s="7"/>
      <c r="G53" s="7">
        <f>E53+F53</f>
        <v>92.6</v>
      </c>
    </row>
    <row r="54" spans="1:7">
      <c r="A54" s="7" t="s">
        <v>24</v>
      </c>
      <c r="B54" s="7" t="str">
        <f>"223410031615"</f>
        <v>223410031615</v>
      </c>
      <c r="C54" s="7">
        <v>102</v>
      </c>
      <c r="D54" s="7">
        <v>84</v>
      </c>
      <c r="E54" s="7">
        <f>C54*0.6+D54*0.4</f>
        <v>94.8</v>
      </c>
      <c r="F54" s="7"/>
      <c r="G54" s="7">
        <f>E54+F54</f>
        <v>94.8</v>
      </c>
    </row>
    <row r="55" spans="1:7">
      <c r="A55" s="7" t="s">
        <v>24</v>
      </c>
      <c r="B55" s="7" t="str">
        <f>"223410031628"</f>
        <v>223410031628</v>
      </c>
      <c r="C55" s="7">
        <v>88</v>
      </c>
      <c r="D55" s="7">
        <v>94</v>
      </c>
      <c r="E55" s="7">
        <f>C55*0.6+D55*0.4</f>
        <v>90.4</v>
      </c>
      <c r="F55" s="7"/>
      <c r="G55" s="7">
        <f>E55+F55</f>
        <v>90.4</v>
      </c>
    </row>
    <row r="56" spans="1:7">
      <c r="A56" s="7" t="s">
        <v>24</v>
      </c>
      <c r="B56" s="7" t="str">
        <f>"223410031624"</f>
        <v>223410031624</v>
      </c>
      <c r="C56" s="7">
        <v>81</v>
      </c>
      <c r="D56" s="7">
        <v>90</v>
      </c>
      <c r="E56" s="7">
        <f>C56*0.6+D56*0.4</f>
        <v>84.6</v>
      </c>
      <c r="F56" s="7"/>
      <c r="G56" s="7">
        <f>E56+F56</f>
        <v>84.6</v>
      </c>
    </row>
    <row r="57" spans="1:7">
      <c r="A57" s="7" t="s">
        <v>25</v>
      </c>
      <c r="B57" s="7" t="str">
        <f>"223410032203"</f>
        <v>223410032203</v>
      </c>
      <c r="C57" s="7">
        <v>113</v>
      </c>
      <c r="D57" s="7">
        <v>97</v>
      </c>
      <c r="E57" s="7">
        <f>C57*0.6+D57*0.4</f>
        <v>106.6</v>
      </c>
      <c r="F57" s="7"/>
      <c r="G57" s="7">
        <f>E57+F57</f>
        <v>106.6</v>
      </c>
    </row>
    <row r="58" spans="1:7">
      <c r="A58" s="7" t="s">
        <v>25</v>
      </c>
      <c r="B58" s="7" t="str">
        <f>"223410032504"</f>
        <v>223410032504</v>
      </c>
      <c r="C58" s="7">
        <v>99</v>
      </c>
      <c r="D58" s="7">
        <v>102</v>
      </c>
      <c r="E58" s="7">
        <f>C58*0.6+D58*0.4</f>
        <v>100.2</v>
      </c>
      <c r="F58" s="7"/>
      <c r="G58" s="7">
        <f>E58+F58</f>
        <v>100.2</v>
      </c>
    </row>
    <row r="59" spans="1:7">
      <c r="A59" s="7" t="s">
        <v>25</v>
      </c>
      <c r="B59" s="7" t="str">
        <f>"223410032409"</f>
        <v>223410032409</v>
      </c>
      <c r="C59" s="7">
        <v>96</v>
      </c>
      <c r="D59" s="7">
        <v>83</v>
      </c>
      <c r="E59" s="7">
        <f>C59*0.6+D59*0.4</f>
        <v>90.8</v>
      </c>
      <c r="F59" s="7"/>
      <c r="G59" s="7">
        <f>E59+F59</f>
        <v>90.8</v>
      </c>
    </row>
    <row r="60" spans="1:7">
      <c r="A60" s="7" t="s">
        <v>26</v>
      </c>
      <c r="B60" s="7" t="str">
        <f>"223410031214"</f>
        <v>223410031214</v>
      </c>
      <c r="C60" s="7">
        <v>97.5</v>
      </c>
      <c r="D60" s="7">
        <v>99</v>
      </c>
      <c r="E60" s="7">
        <f>C60*0.6+D60*0.4</f>
        <v>98.1</v>
      </c>
      <c r="F60" s="7"/>
      <c r="G60" s="7">
        <f>E60+F60</f>
        <v>98.1</v>
      </c>
    </row>
    <row r="61" spans="1:7">
      <c r="A61" s="7" t="s">
        <v>26</v>
      </c>
      <c r="B61" s="7" t="str">
        <f>"223410031215"</f>
        <v>223410031215</v>
      </c>
      <c r="C61" s="7">
        <v>96</v>
      </c>
      <c r="D61" s="7">
        <v>101</v>
      </c>
      <c r="E61" s="7">
        <f>C61*0.6+D61*0.4</f>
        <v>98</v>
      </c>
      <c r="F61" s="7"/>
      <c r="G61" s="7">
        <f>E61+F61</f>
        <v>98</v>
      </c>
    </row>
    <row r="62" spans="1:7">
      <c r="A62" s="7" t="s">
        <v>26</v>
      </c>
      <c r="B62" s="7" t="str">
        <f>"223410031209"</f>
        <v>223410031209</v>
      </c>
      <c r="C62" s="7">
        <v>81.5</v>
      </c>
      <c r="D62" s="7">
        <v>77</v>
      </c>
      <c r="E62" s="7">
        <f>C62*0.6+D62*0.4</f>
        <v>79.7</v>
      </c>
      <c r="F62" s="7"/>
      <c r="G62" s="7">
        <f>E62+F62</f>
        <v>79.7</v>
      </c>
    </row>
    <row r="63" spans="1:7">
      <c r="A63" s="7" t="s">
        <v>27</v>
      </c>
      <c r="B63" s="7" t="str">
        <f>"223410020127"</f>
        <v>223410020127</v>
      </c>
      <c r="C63" s="7">
        <v>104.5</v>
      </c>
      <c r="D63" s="7">
        <v>84</v>
      </c>
      <c r="E63" s="7">
        <f>C63*0.6+D63*0.4</f>
        <v>96.3</v>
      </c>
      <c r="F63" s="7"/>
      <c r="G63" s="7">
        <f>E63+F63</f>
        <v>96.3</v>
      </c>
    </row>
    <row r="64" spans="1:7">
      <c r="A64" s="7" t="s">
        <v>27</v>
      </c>
      <c r="B64" s="7" t="str">
        <f>"223410020109"</f>
        <v>223410020109</v>
      </c>
      <c r="C64" s="7">
        <v>91</v>
      </c>
      <c r="D64" s="7">
        <v>76</v>
      </c>
      <c r="E64" s="7">
        <f>C64*0.6+D64*0.4</f>
        <v>85</v>
      </c>
      <c r="F64" s="7"/>
      <c r="G64" s="7">
        <f>E64+F64</f>
        <v>85</v>
      </c>
    </row>
    <row r="65" spans="1:7">
      <c r="A65" s="7" t="s">
        <v>27</v>
      </c>
      <c r="B65" s="7" t="str">
        <f>"223410020107"</f>
        <v>223410020107</v>
      </c>
      <c r="C65" s="7">
        <v>91</v>
      </c>
      <c r="D65" s="7">
        <v>69</v>
      </c>
      <c r="E65" s="7">
        <f>C65*0.6+D65*0.4</f>
        <v>82.2</v>
      </c>
      <c r="F65" s="7"/>
      <c r="G65" s="7">
        <f>E65+F65</f>
        <v>82.2</v>
      </c>
    </row>
    <row r="66" spans="1:7">
      <c r="A66" s="7" t="s">
        <v>28</v>
      </c>
      <c r="B66" s="7" t="str">
        <f>"223410021506"</f>
        <v>223410021506</v>
      </c>
      <c r="C66" s="7">
        <v>92.5</v>
      </c>
      <c r="D66" s="7">
        <v>82.5</v>
      </c>
      <c r="E66" s="7">
        <f>C66*0.6+D66*0.4</f>
        <v>88.5</v>
      </c>
      <c r="F66" s="7"/>
      <c r="G66" s="7">
        <f>E66+F66</f>
        <v>88.5</v>
      </c>
    </row>
    <row r="67" spans="1:7">
      <c r="A67" s="7" t="s">
        <v>28</v>
      </c>
      <c r="B67" s="7" t="str">
        <f>"223410021301"</f>
        <v>223410021301</v>
      </c>
      <c r="C67" s="7">
        <v>92</v>
      </c>
      <c r="D67" s="7">
        <v>76.5</v>
      </c>
      <c r="E67" s="7">
        <f>C67*0.6+D67*0.4</f>
        <v>85.8</v>
      </c>
      <c r="F67" s="7"/>
      <c r="G67" s="7">
        <f>E67+F67</f>
        <v>85.8</v>
      </c>
    </row>
    <row r="68" spans="1:7">
      <c r="A68" s="7" t="s">
        <v>28</v>
      </c>
      <c r="B68" s="7" t="str">
        <f>"223410021817"</f>
        <v>223410021817</v>
      </c>
      <c r="C68" s="7">
        <v>91.5</v>
      </c>
      <c r="D68" s="7">
        <v>55</v>
      </c>
      <c r="E68" s="7">
        <f>C68*0.6+D68*0.4</f>
        <v>76.9</v>
      </c>
      <c r="F68" s="7"/>
      <c r="G68" s="7">
        <f>E68+F68</f>
        <v>76.9</v>
      </c>
    </row>
    <row r="69" spans="1:7">
      <c r="A69" s="7" t="s">
        <v>29</v>
      </c>
      <c r="B69" s="7" t="str">
        <f>"223410013307"</f>
        <v>223410013307</v>
      </c>
      <c r="C69" s="7">
        <v>90</v>
      </c>
      <c r="D69" s="7">
        <v>83</v>
      </c>
      <c r="E69" s="7">
        <f>C69*0.6+D69*0.4</f>
        <v>87.2</v>
      </c>
      <c r="F69" s="7"/>
      <c r="G69" s="7">
        <f>E69+F69</f>
        <v>87.2</v>
      </c>
    </row>
    <row r="70" spans="1:7">
      <c r="A70" s="7" t="s">
        <v>29</v>
      </c>
      <c r="B70" s="7" t="str">
        <f>"223410013405"</f>
        <v>223410013405</v>
      </c>
      <c r="C70" s="7">
        <v>85</v>
      </c>
      <c r="D70" s="7">
        <v>80.5</v>
      </c>
      <c r="E70" s="7">
        <f>C70*0.6+D70*0.4</f>
        <v>83.2</v>
      </c>
      <c r="F70" s="7"/>
      <c r="G70" s="7">
        <f>E70+F70</f>
        <v>83.2</v>
      </c>
    </row>
    <row r="71" spans="1:7">
      <c r="A71" s="7" t="s">
        <v>29</v>
      </c>
      <c r="B71" s="7" t="str">
        <f>"223410012010"</f>
        <v>223410012010</v>
      </c>
      <c r="C71" s="7">
        <v>88</v>
      </c>
      <c r="D71" s="7">
        <v>68.5</v>
      </c>
      <c r="E71" s="7">
        <f>C71*0.6+D71*0.4</f>
        <v>80.2</v>
      </c>
      <c r="F71" s="7"/>
      <c r="G71" s="7">
        <f>E71+F71</f>
        <v>80.2</v>
      </c>
    </row>
    <row r="72" spans="1:7">
      <c r="A72" s="7" t="s">
        <v>30</v>
      </c>
      <c r="B72" s="7" t="str">
        <f>"223410032917"</f>
        <v>223410032917</v>
      </c>
      <c r="C72" s="7">
        <v>97</v>
      </c>
      <c r="D72" s="7">
        <v>96</v>
      </c>
      <c r="E72" s="7">
        <f>C72*0.6+D72*0.4</f>
        <v>96.6</v>
      </c>
      <c r="F72" s="7">
        <v>2</v>
      </c>
      <c r="G72" s="7">
        <f>E72+F72</f>
        <v>98.6</v>
      </c>
    </row>
    <row r="73" spans="1:7">
      <c r="A73" s="7" t="s">
        <v>30</v>
      </c>
      <c r="B73" s="7" t="str">
        <f>"223410032921"</f>
        <v>223410032921</v>
      </c>
      <c r="C73" s="7">
        <v>102.5</v>
      </c>
      <c r="D73" s="7">
        <v>91</v>
      </c>
      <c r="E73" s="7">
        <f>C73*0.6+D73*0.4</f>
        <v>97.9</v>
      </c>
      <c r="F73" s="7"/>
      <c r="G73" s="7">
        <f>E73+F73</f>
        <v>97.9</v>
      </c>
    </row>
    <row r="74" spans="1:7">
      <c r="A74" s="7" t="s">
        <v>30</v>
      </c>
      <c r="B74" s="7" t="str">
        <f>"223410032823"</f>
        <v>223410032823</v>
      </c>
      <c r="C74" s="7">
        <v>94</v>
      </c>
      <c r="D74" s="7">
        <v>100</v>
      </c>
      <c r="E74" s="7">
        <f>C74*0.6+D74*0.4</f>
        <v>96.4</v>
      </c>
      <c r="F74" s="7"/>
      <c r="G74" s="7">
        <f>E74+F74</f>
        <v>96.4</v>
      </c>
    </row>
    <row r="75" spans="1:7">
      <c r="A75" s="7" t="s">
        <v>31</v>
      </c>
      <c r="B75" s="7" t="str">
        <f>"223410023220"</f>
        <v>223410023220</v>
      </c>
      <c r="C75" s="7">
        <v>98</v>
      </c>
      <c r="D75" s="7">
        <v>91</v>
      </c>
      <c r="E75" s="7">
        <f>C75*0.6+D75*0.4</f>
        <v>95.2</v>
      </c>
      <c r="F75" s="7"/>
      <c r="G75" s="7">
        <f>E75+F75</f>
        <v>95.2</v>
      </c>
    </row>
    <row r="76" spans="1:7">
      <c r="A76" s="7" t="s">
        <v>31</v>
      </c>
      <c r="B76" s="7" t="str">
        <f>"223410023408"</f>
        <v>223410023408</v>
      </c>
      <c r="C76" s="7">
        <v>103.5</v>
      </c>
      <c r="D76" s="7">
        <v>75</v>
      </c>
      <c r="E76" s="7">
        <f>C76*0.6+D76*0.4</f>
        <v>92.1</v>
      </c>
      <c r="F76" s="7"/>
      <c r="G76" s="7">
        <f>E76+F76</f>
        <v>92.1</v>
      </c>
    </row>
    <row r="77" spans="1:7">
      <c r="A77" s="7" t="s">
        <v>31</v>
      </c>
      <c r="B77" s="7" t="str">
        <f>"223410023020"</f>
        <v>223410023020</v>
      </c>
      <c r="C77" s="7">
        <v>99.5</v>
      </c>
      <c r="D77" s="7">
        <v>73</v>
      </c>
      <c r="E77" s="7">
        <f>C77*0.6+D77*0.4</f>
        <v>88.9</v>
      </c>
      <c r="F77" s="7"/>
      <c r="G77" s="7">
        <f>E77+F77</f>
        <v>88.9</v>
      </c>
    </row>
    <row r="78" spans="1:7">
      <c r="A78" s="7" t="s">
        <v>32</v>
      </c>
      <c r="B78" s="7" t="str">
        <f>"223410010626"</f>
        <v>223410010626</v>
      </c>
      <c r="C78" s="7">
        <v>92</v>
      </c>
      <c r="D78" s="7">
        <v>89</v>
      </c>
      <c r="E78" s="7">
        <f>C78*0.6+D78*0.4</f>
        <v>90.8</v>
      </c>
      <c r="F78" s="7"/>
      <c r="G78" s="7">
        <f>E78+F78</f>
        <v>90.8</v>
      </c>
    </row>
    <row r="79" spans="1:7">
      <c r="A79" s="7" t="s">
        <v>32</v>
      </c>
      <c r="B79" s="7" t="str">
        <f>"223410011802"</f>
        <v>223410011802</v>
      </c>
      <c r="C79" s="7">
        <v>84</v>
      </c>
      <c r="D79" s="7">
        <v>82</v>
      </c>
      <c r="E79" s="7">
        <f>C79*0.6+D79*0.4</f>
        <v>83.2</v>
      </c>
      <c r="F79" s="7"/>
      <c r="G79" s="7">
        <f>E79+F79</f>
        <v>83.2</v>
      </c>
    </row>
    <row r="80" spans="1:7">
      <c r="A80" s="7" t="s">
        <v>32</v>
      </c>
      <c r="B80" s="7" t="str">
        <f>"223410010726"</f>
        <v>223410010726</v>
      </c>
      <c r="C80" s="7">
        <v>89</v>
      </c>
      <c r="D80" s="7">
        <v>68</v>
      </c>
      <c r="E80" s="7">
        <f>C80*0.6+D80*0.4</f>
        <v>80.6</v>
      </c>
      <c r="F80" s="7"/>
      <c r="G80" s="7">
        <f>E80+F80</f>
        <v>80.6</v>
      </c>
    </row>
    <row r="81" spans="1:7">
      <c r="A81" s="7" t="s">
        <v>33</v>
      </c>
      <c r="B81" s="7" t="str">
        <f>"223410021313"</f>
        <v>223410021313</v>
      </c>
      <c r="C81" s="7">
        <v>105</v>
      </c>
      <c r="D81" s="7">
        <v>90</v>
      </c>
      <c r="E81" s="7">
        <f>C81*0.6+D81*0.4</f>
        <v>99</v>
      </c>
      <c r="F81" s="7"/>
      <c r="G81" s="7">
        <f>E81+F81</f>
        <v>99</v>
      </c>
    </row>
    <row r="82" spans="1:7">
      <c r="A82" s="7" t="s">
        <v>33</v>
      </c>
      <c r="B82" s="7" t="str">
        <f>"223410022029"</f>
        <v>223410022029</v>
      </c>
      <c r="C82" s="7">
        <v>96.5</v>
      </c>
      <c r="D82" s="7">
        <v>75</v>
      </c>
      <c r="E82" s="7">
        <f>C82*0.6+D82*0.4</f>
        <v>87.9</v>
      </c>
      <c r="F82" s="7"/>
      <c r="G82" s="7">
        <f>E82+F82</f>
        <v>87.9</v>
      </c>
    </row>
    <row r="83" spans="1:7">
      <c r="A83" s="7" t="s">
        <v>33</v>
      </c>
      <c r="B83" s="7" t="str">
        <f>"223410022309"</f>
        <v>223410022309</v>
      </c>
      <c r="C83" s="7">
        <v>93.5</v>
      </c>
      <c r="D83" s="7">
        <v>68.5</v>
      </c>
      <c r="E83" s="7">
        <f>C83*0.6+D83*0.4</f>
        <v>83.5</v>
      </c>
      <c r="F83" s="7"/>
      <c r="G83" s="7">
        <f>E83+F83</f>
        <v>83.5</v>
      </c>
    </row>
    <row r="84" spans="1:7">
      <c r="A84" s="7" t="s">
        <v>34</v>
      </c>
      <c r="B84" s="7" t="str">
        <f>"223410023826"</f>
        <v>223410023826</v>
      </c>
      <c r="C84" s="7">
        <v>96</v>
      </c>
      <c r="D84" s="7">
        <v>84</v>
      </c>
      <c r="E84" s="7">
        <f>C84*0.6+D84*0.4</f>
        <v>91.2</v>
      </c>
      <c r="F84" s="7"/>
      <c r="G84" s="7">
        <f>E84+F84</f>
        <v>91.2</v>
      </c>
    </row>
    <row r="85" spans="1:7">
      <c r="A85" s="7" t="s">
        <v>34</v>
      </c>
      <c r="B85" s="7" t="str">
        <f>"223410023930"</f>
        <v>223410023930</v>
      </c>
      <c r="C85" s="7">
        <v>87</v>
      </c>
      <c r="D85" s="7">
        <v>81.5</v>
      </c>
      <c r="E85" s="7">
        <f>C85*0.6+D85*0.4</f>
        <v>84.8</v>
      </c>
      <c r="F85" s="7"/>
      <c r="G85" s="7">
        <f>E85+F85</f>
        <v>84.8</v>
      </c>
    </row>
    <row r="86" spans="1:7">
      <c r="A86" s="7" t="s">
        <v>34</v>
      </c>
      <c r="B86" s="7" t="str">
        <f>"223410023919"</f>
        <v>223410023919</v>
      </c>
      <c r="C86" s="7">
        <v>99</v>
      </c>
      <c r="D86" s="7">
        <v>60</v>
      </c>
      <c r="E86" s="7">
        <f>C86*0.6+D86*0.4</f>
        <v>83.4</v>
      </c>
      <c r="F86" s="7"/>
      <c r="G86" s="7">
        <f>E86+F86</f>
        <v>83.4</v>
      </c>
    </row>
    <row r="87" spans="1:7">
      <c r="A87" s="7" t="s">
        <v>35</v>
      </c>
      <c r="B87" s="7" t="str">
        <f>"223410012715"</f>
        <v>223410012715</v>
      </c>
      <c r="C87" s="7">
        <v>93</v>
      </c>
      <c r="D87" s="7">
        <v>89.5</v>
      </c>
      <c r="E87" s="7">
        <f t="shared" ref="E87:E130" si="3">C87*0.6+D87*0.4</f>
        <v>91.6</v>
      </c>
      <c r="F87" s="7"/>
      <c r="G87" s="7">
        <f t="shared" ref="G87:G131" si="4">E87+F87</f>
        <v>91.6</v>
      </c>
    </row>
    <row r="88" spans="1:7">
      <c r="A88" s="7" t="s">
        <v>35</v>
      </c>
      <c r="B88" s="7" t="str">
        <f>"223410012102"</f>
        <v>223410012102</v>
      </c>
      <c r="C88" s="7">
        <v>91</v>
      </c>
      <c r="D88" s="7">
        <v>91</v>
      </c>
      <c r="E88" s="7">
        <f t="shared" si="3"/>
        <v>91</v>
      </c>
      <c r="F88" s="7"/>
      <c r="G88" s="7">
        <f t="shared" si="4"/>
        <v>91</v>
      </c>
    </row>
    <row r="89" spans="1:7">
      <c r="A89" s="7" t="s">
        <v>35</v>
      </c>
      <c r="B89" s="7" t="str">
        <f>"223410011312"</f>
        <v>223410011312</v>
      </c>
      <c r="C89" s="7">
        <v>89</v>
      </c>
      <c r="D89" s="7">
        <v>87</v>
      </c>
      <c r="E89" s="7">
        <f t="shared" si="3"/>
        <v>88.2</v>
      </c>
      <c r="F89" s="7"/>
      <c r="G89" s="7">
        <f t="shared" si="4"/>
        <v>88.2</v>
      </c>
    </row>
    <row r="90" spans="1:7">
      <c r="A90" s="7" t="s">
        <v>35</v>
      </c>
      <c r="B90" s="7" t="str">
        <f>"223410010203"</f>
        <v>223410010203</v>
      </c>
      <c r="C90" s="7">
        <v>89</v>
      </c>
      <c r="D90" s="7">
        <v>86</v>
      </c>
      <c r="E90" s="7">
        <f t="shared" si="3"/>
        <v>87.8</v>
      </c>
      <c r="F90" s="7"/>
      <c r="G90" s="7">
        <f t="shared" si="4"/>
        <v>87.8</v>
      </c>
    </row>
    <row r="91" spans="1:7">
      <c r="A91" s="7" t="s">
        <v>35</v>
      </c>
      <c r="B91" s="7" t="str">
        <f>"223410012219"</f>
        <v>223410012219</v>
      </c>
      <c r="C91" s="7">
        <v>86</v>
      </c>
      <c r="D91" s="7">
        <v>89</v>
      </c>
      <c r="E91" s="7">
        <f t="shared" si="3"/>
        <v>87.2</v>
      </c>
      <c r="F91" s="7"/>
      <c r="G91" s="7">
        <f t="shared" si="4"/>
        <v>87.2</v>
      </c>
    </row>
    <row r="92" spans="1:7">
      <c r="A92" s="7" t="s">
        <v>35</v>
      </c>
      <c r="B92" s="7" t="str">
        <f>"223410012226"</f>
        <v>223410012226</v>
      </c>
      <c r="C92" s="7">
        <v>86</v>
      </c>
      <c r="D92" s="7">
        <v>88</v>
      </c>
      <c r="E92" s="7">
        <f t="shared" si="3"/>
        <v>86.8</v>
      </c>
      <c r="F92" s="7"/>
      <c r="G92" s="7">
        <f t="shared" si="4"/>
        <v>86.8</v>
      </c>
    </row>
    <row r="93" spans="1:7">
      <c r="A93" s="7" t="s">
        <v>35</v>
      </c>
      <c r="B93" s="7" t="str">
        <f>"223410012829"</f>
        <v>223410012829</v>
      </c>
      <c r="C93" s="7">
        <v>86</v>
      </c>
      <c r="D93" s="7">
        <v>88</v>
      </c>
      <c r="E93" s="7">
        <f t="shared" si="3"/>
        <v>86.8</v>
      </c>
      <c r="F93" s="7"/>
      <c r="G93" s="7">
        <f t="shared" si="4"/>
        <v>86.8</v>
      </c>
    </row>
    <row r="94" spans="1:7">
      <c r="A94" s="7" t="s">
        <v>35</v>
      </c>
      <c r="B94" s="7" t="str">
        <f>"223410011101"</f>
        <v>223410011101</v>
      </c>
      <c r="C94" s="7">
        <v>94</v>
      </c>
      <c r="D94" s="7">
        <v>76</v>
      </c>
      <c r="E94" s="7">
        <f t="shared" si="3"/>
        <v>86.8</v>
      </c>
      <c r="F94" s="7"/>
      <c r="G94" s="7">
        <f t="shared" si="4"/>
        <v>86.8</v>
      </c>
    </row>
    <row r="95" spans="1:7">
      <c r="A95" s="7" t="s">
        <v>35</v>
      </c>
      <c r="B95" s="7" t="str">
        <f>"223410012119"</f>
        <v>223410012119</v>
      </c>
      <c r="C95" s="7">
        <v>87</v>
      </c>
      <c r="D95" s="7">
        <v>86</v>
      </c>
      <c r="E95" s="7">
        <f t="shared" si="3"/>
        <v>86.6</v>
      </c>
      <c r="F95" s="7"/>
      <c r="G95" s="7">
        <f t="shared" si="4"/>
        <v>86.6</v>
      </c>
    </row>
    <row r="96" spans="1:7">
      <c r="A96" s="7" t="s">
        <v>36</v>
      </c>
      <c r="B96" s="7" t="str">
        <f>"223410022028"</f>
        <v>223410022028</v>
      </c>
      <c r="C96" s="7">
        <v>110</v>
      </c>
      <c r="D96" s="7">
        <v>82</v>
      </c>
      <c r="E96" s="7">
        <f>C96*0.6+D96*0.4</f>
        <v>98.8</v>
      </c>
      <c r="F96" s="7"/>
      <c r="G96" s="7">
        <f>E96+F96</f>
        <v>98.8</v>
      </c>
    </row>
    <row r="97" spans="1:7">
      <c r="A97" s="7" t="s">
        <v>36</v>
      </c>
      <c r="B97" s="7" t="str">
        <f>"223410020906"</f>
        <v>223410020906</v>
      </c>
      <c r="C97" s="7">
        <v>104</v>
      </c>
      <c r="D97" s="7">
        <v>82</v>
      </c>
      <c r="E97" s="7">
        <f>C97*0.6+D97*0.4</f>
        <v>95.2</v>
      </c>
      <c r="F97" s="7"/>
      <c r="G97" s="7">
        <f>E97+F97</f>
        <v>95.2</v>
      </c>
    </row>
    <row r="98" spans="1:7">
      <c r="A98" s="7" t="s">
        <v>36</v>
      </c>
      <c r="B98" s="7" t="str">
        <f>"223410020518"</f>
        <v>223410020518</v>
      </c>
      <c r="C98" s="7">
        <v>93</v>
      </c>
      <c r="D98" s="7">
        <v>88</v>
      </c>
      <c r="E98" s="7">
        <f>C98*0.6+D98*0.4</f>
        <v>91</v>
      </c>
      <c r="F98" s="7"/>
      <c r="G98" s="7">
        <f>E98+F98</f>
        <v>91</v>
      </c>
    </row>
    <row r="99" spans="1:7">
      <c r="A99" s="7" t="s">
        <v>36</v>
      </c>
      <c r="B99" s="7" t="str">
        <f>"223410020830"</f>
        <v>223410020830</v>
      </c>
      <c r="C99" s="7">
        <v>89</v>
      </c>
      <c r="D99" s="7">
        <v>92.5</v>
      </c>
      <c r="E99" s="7">
        <f>C99*0.6+D99*0.4</f>
        <v>90.4</v>
      </c>
      <c r="F99" s="7"/>
      <c r="G99" s="7">
        <f>E99+F99</f>
        <v>90.4</v>
      </c>
    </row>
    <row r="100" spans="1:7">
      <c r="A100" s="7" t="s">
        <v>36</v>
      </c>
      <c r="B100" s="7" t="str">
        <f>"223410022209"</f>
        <v>223410022209</v>
      </c>
      <c r="C100" s="7">
        <v>103.5</v>
      </c>
      <c r="D100" s="7">
        <v>65</v>
      </c>
      <c r="E100" s="7">
        <f>C100*0.6+D100*0.4</f>
        <v>88.1</v>
      </c>
      <c r="F100" s="7"/>
      <c r="G100" s="7">
        <f>E100+F100</f>
        <v>88.1</v>
      </c>
    </row>
    <row r="101" spans="1:7">
      <c r="A101" s="7" t="s">
        <v>36</v>
      </c>
      <c r="B101" s="7" t="str">
        <f>"223410020617"</f>
        <v>223410020617</v>
      </c>
      <c r="C101" s="7">
        <v>91</v>
      </c>
      <c r="D101" s="7">
        <v>79</v>
      </c>
      <c r="E101" s="7">
        <f>C101*0.6+D101*0.4</f>
        <v>86.2</v>
      </c>
      <c r="F101" s="7"/>
      <c r="G101" s="7">
        <f>E101+F101</f>
        <v>86.2</v>
      </c>
    </row>
    <row r="102" spans="1:7">
      <c r="A102" s="7" t="s">
        <v>37</v>
      </c>
      <c r="B102" s="7" t="str">
        <f>"223410023510"</f>
        <v>223410023510</v>
      </c>
      <c r="C102" s="7">
        <v>104</v>
      </c>
      <c r="D102" s="7">
        <v>98</v>
      </c>
      <c r="E102" s="7">
        <f>C102*0.6+D102*0.4</f>
        <v>101.6</v>
      </c>
      <c r="F102" s="7"/>
      <c r="G102" s="7">
        <f>E102+F102</f>
        <v>101.6</v>
      </c>
    </row>
    <row r="103" spans="1:7">
      <c r="A103" s="7" t="s">
        <v>37</v>
      </c>
      <c r="B103" s="7" t="str">
        <f>"223410023423"</f>
        <v>223410023423</v>
      </c>
      <c r="C103" s="7">
        <v>97.5</v>
      </c>
      <c r="D103" s="7">
        <v>93</v>
      </c>
      <c r="E103" s="7">
        <f>C103*0.6+D103*0.4</f>
        <v>95.7</v>
      </c>
      <c r="F103" s="7"/>
      <c r="G103" s="7">
        <f>E103+F103</f>
        <v>95.7</v>
      </c>
    </row>
    <row r="104" spans="1:7">
      <c r="A104" s="7" t="s">
        <v>37</v>
      </c>
      <c r="B104" s="7" t="str">
        <f>"223410023320"</f>
        <v>223410023320</v>
      </c>
      <c r="C104" s="7">
        <v>95.5</v>
      </c>
      <c r="D104" s="7">
        <v>91</v>
      </c>
      <c r="E104" s="7">
        <f>C104*0.6+D104*0.4</f>
        <v>93.7</v>
      </c>
      <c r="F104" s="7"/>
      <c r="G104" s="7">
        <f>E104+F104</f>
        <v>93.7</v>
      </c>
    </row>
    <row r="105" spans="1:7">
      <c r="A105" s="7" t="s">
        <v>38</v>
      </c>
      <c r="B105" s="7" t="str">
        <f>"223410021505"</f>
        <v>223410021505</v>
      </c>
      <c r="C105" s="7">
        <v>104</v>
      </c>
      <c r="D105" s="7">
        <v>67.5</v>
      </c>
      <c r="E105" s="7">
        <f>C105*0.6+D105*0.4</f>
        <v>89.4</v>
      </c>
      <c r="F105" s="7"/>
      <c r="G105" s="7">
        <f>E105+F105</f>
        <v>89.4</v>
      </c>
    </row>
    <row r="106" spans="1:7">
      <c r="A106" s="7" t="s">
        <v>38</v>
      </c>
      <c r="B106" s="7" t="str">
        <f>"223410021602"</f>
        <v>223410021602</v>
      </c>
      <c r="C106" s="7">
        <v>99</v>
      </c>
      <c r="D106" s="7">
        <v>74.5</v>
      </c>
      <c r="E106" s="7">
        <f>C106*0.6+D106*0.4</f>
        <v>89.2</v>
      </c>
      <c r="F106" s="7"/>
      <c r="G106" s="7">
        <f>E106+F106</f>
        <v>89.2</v>
      </c>
    </row>
    <row r="107" spans="1:7">
      <c r="A107" s="7" t="s">
        <v>38</v>
      </c>
      <c r="B107" s="7" t="str">
        <f>"223410021610"</f>
        <v>223410021610</v>
      </c>
      <c r="C107" s="7">
        <v>103.5</v>
      </c>
      <c r="D107" s="7">
        <v>63.5</v>
      </c>
      <c r="E107" s="7">
        <f>C107*0.6+D107*0.4</f>
        <v>87.5</v>
      </c>
      <c r="F107" s="7"/>
      <c r="G107" s="7">
        <f>E107+F107</f>
        <v>87.5</v>
      </c>
    </row>
    <row r="108" spans="1:7">
      <c r="A108" s="7" t="s">
        <v>39</v>
      </c>
      <c r="B108" s="7" t="str">
        <f>"223410013010"</f>
        <v>223410013010</v>
      </c>
      <c r="C108" s="7">
        <v>90</v>
      </c>
      <c r="D108" s="7">
        <v>74</v>
      </c>
      <c r="E108" s="7">
        <f>C108*0.6+D108*0.4</f>
        <v>83.6</v>
      </c>
      <c r="F108" s="7"/>
      <c r="G108" s="7">
        <f>E108+F108</f>
        <v>83.6</v>
      </c>
    </row>
    <row r="109" spans="1:7">
      <c r="A109" s="7" t="s">
        <v>39</v>
      </c>
      <c r="B109" s="7" t="str">
        <f>"223410012514"</f>
        <v>223410012514</v>
      </c>
      <c r="C109" s="7">
        <v>87</v>
      </c>
      <c r="D109" s="7">
        <v>73</v>
      </c>
      <c r="E109" s="7">
        <f>C109*0.6+D109*0.4</f>
        <v>81.4</v>
      </c>
      <c r="F109" s="7"/>
      <c r="G109" s="7">
        <f>E109+F109</f>
        <v>81.4</v>
      </c>
    </row>
    <row r="110" spans="1:7">
      <c r="A110" s="7" t="s">
        <v>39</v>
      </c>
      <c r="B110" s="7" t="str">
        <f>"223410012601"</f>
        <v>223410012601</v>
      </c>
      <c r="C110" s="7">
        <v>85</v>
      </c>
      <c r="D110" s="7">
        <v>68</v>
      </c>
      <c r="E110" s="7">
        <f>C110*0.6+D110*0.4</f>
        <v>78.2</v>
      </c>
      <c r="F110" s="7"/>
      <c r="G110" s="7">
        <f>E110+F110</f>
        <v>78.2</v>
      </c>
    </row>
    <row r="111" spans="1:7">
      <c r="A111" s="7" t="s">
        <v>40</v>
      </c>
      <c r="B111" s="7" t="str">
        <f>"223410013730"</f>
        <v>223410013730</v>
      </c>
      <c r="C111" s="7">
        <v>103</v>
      </c>
      <c r="D111" s="7">
        <v>81</v>
      </c>
      <c r="E111" s="7">
        <f>C111*0.6+D111*0.4</f>
        <v>94.2</v>
      </c>
      <c r="F111" s="7"/>
      <c r="G111" s="7">
        <f>E111+F111</f>
        <v>94.2</v>
      </c>
    </row>
    <row r="112" spans="1:7">
      <c r="A112" s="7" t="s">
        <v>40</v>
      </c>
      <c r="B112" s="7" t="str">
        <f>"223410014116"</f>
        <v>223410014116</v>
      </c>
      <c r="C112" s="7">
        <v>97</v>
      </c>
      <c r="D112" s="7">
        <v>87.5</v>
      </c>
      <c r="E112" s="7">
        <f>C112*0.6+D112*0.4</f>
        <v>93.2</v>
      </c>
      <c r="F112" s="7"/>
      <c r="G112" s="7">
        <f>E112+F112</f>
        <v>93.2</v>
      </c>
    </row>
    <row r="113" spans="1:7">
      <c r="A113" s="7" t="s">
        <v>40</v>
      </c>
      <c r="B113" s="7" t="str">
        <f>"223410013612"</f>
        <v>223410013612</v>
      </c>
      <c r="C113" s="7">
        <v>100</v>
      </c>
      <c r="D113" s="7">
        <v>74</v>
      </c>
      <c r="E113" s="7">
        <f>C113*0.6+D113*0.4</f>
        <v>89.6</v>
      </c>
      <c r="F113" s="7"/>
      <c r="G113" s="7">
        <f>E113+F113</f>
        <v>89.6</v>
      </c>
    </row>
    <row r="114" spans="1:7">
      <c r="A114" s="7" t="s">
        <v>41</v>
      </c>
      <c r="B114" s="7" t="str">
        <f>"223410023821"</f>
        <v>223410023821</v>
      </c>
      <c r="C114" s="7">
        <v>89</v>
      </c>
      <c r="D114" s="7">
        <v>57</v>
      </c>
      <c r="E114" s="7">
        <f>C114*0.6+D114*0.4</f>
        <v>76.2</v>
      </c>
      <c r="F114" s="7"/>
      <c r="G114" s="7">
        <f>E114+F114</f>
        <v>76.2</v>
      </c>
    </row>
    <row r="115" spans="1:7">
      <c r="A115" s="7" t="s">
        <v>41</v>
      </c>
      <c r="B115" s="7" t="str">
        <f>"223410024106"</f>
        <v>223410024106</v>
      </c>
      <c r="C115" s="7">
        <v>84</v>
      </c>
      <c r="D115" s="7">
        <v>59.5</v>
      </c>
      <c r="E115" s="7">
        <f>C115*0.6+D115*0.4</f>
        <v>74.2</v>
      </c>
      <c r="F115" s="7"/>
      <c r="G115" s="7">
        <f>E115+F115</f>
        <v>74.2</v>
      </c>
    </row>
    <row r="116" spans="1:7">
      <c r="A116" s="7" t="s">
        <v>41</v>
      </c>
      <c r="B116" s="7" t="str">
        <f>"223410023705"</f>
        <v>223410023705</v>
      </c>
      <c r="C116" s="7">
        <v>78</v>
      </c>
      <c r="D116" s="7">
        <v>66</v>
      </c>
      <c r="E116" s="7">
        <f>C116*0.6+D116*0.4</f>
        <v>73.2</v>
      </c>
      <c r="F116" s="7"/>
      <c r="G116" s="7">
        <f>E116+F116</f>
        <v>73.2</v>
      </c>
    </row>
    <row r="117" spans="1:7">
      <c r="A117" s="7" t="s">
        <v>42</v>
      </c>
      <c r="B117" s="7" t="str">
        <f>"223410013801"</f>
        <v>223410013801</v>
      </c>
      <c r="C117" s="7">
        <v>96</v>
      </c>
      <c r="D117" s="7">
        <v>84</v>
      </c>
      <c r="E117" s="7">
        <f>C117*0.6+D117*0.4</f>
        <v>91.2</v>
      </c>
      <c r="F117" s="7"/>
      <c r="G117" s="7">
        <f>E117+F117</f>
        <v>91.2</v>
      </c>
    </row>
    <row r="118" spans="1:7">
      <c r="A118" s="7" t="s">
        <v>42</v>
      </c>
      <c r="B118" s="7" t="str">
        <f>"223410013608"</f>
        <v>223410013608</v>
      </c>
      <c r="C118" s="7">
        <v>96</v>
      </c>
      <c r="D118" s="7">
        <v>83</v>
      </c>
      <c r="E118" s="7">
        <f>C118*0.6+D118*0.4</f>
        <v>90.8</v>
      </c>
      <c r="F118" s="7"/>
      <c r="G118" s="7">
        <f>E118+F118</f>
        <v>90.8</v>
      </c>
    </row>
    <row r="119" spans="1:7">
      <c r="A119" s="7" t="s">
        <v>42</v>
      </c>
      <c r="B119" s="7" t="str">
        <f>"223410013906"</f>
        <v>223410013906</v>
      </c>
      <c r="C119" s="7">
        <v>95</v>
      </c>
      <c r="D119" s="7">
        <v>80</v>
      </c>
      <c r="E119" s="7">
        <f>C119*0.6+D119*0.4</f>
        <v>89</v>
      </c>
      <c r="F119" s="7"/>
      <c r="G119" s="7">
        <f>E119+F119</f>
        <v>89</v>
      </c>
    </row>
    <row r="120" spans="1:7">
      <c r="A120" s="7" t="s">
        <v>43</v>
      </c>
      <c r="B120" s="7" t="str">
        <f>"223410011508"</f>
        <v>223410011508</v>
      </c>
      <c r="C120" s="7">
        <v>89</v>
      </c>
      <c r="D120" s="7">
        <v>78</v>
      </c>
      <c r="E120" s="7">
        <f>C120*0.6+D120*0.4</f>
        <v>84.6</v>
      </c>
      <c r="F120" s="7"/>
      <c r="G120" s="7">
        <f>E120+F120</f>
        <v>84.6</v>
      </c>
    </row>
    <row r="121" spans="1:7">
      <c r="A121" s="7" t="s">
        <v>43</v>
      </c>
      <c r="B121" s="7" t="str">
        <f>"223410010511"</f>
        <v>223410010511</v>
      </c>
      <c r="C121" s="7">
        <v>79</v>
      </c>
      <c r="D121" s="7">
        <v>81</v>
      </c>
      <c r="E121" s="7">
        <f>C121*0.6+D121*0.4</f>
        <v>79.8</v>
      </c>
      <c r="F121" s="7"/>
      <c r="G121" s="7">
        <f>E121+F121</f>
        <v>79.8</v>
      </c>
    </row>
    <row r="122" spans="1:7">
      <c r="A122" s="7" t="s">
        <v>43</v>
      </c>
      <c r="B122" s="7" t="str">
        <f>"223410011125"</f>
        <v>223410011125</v>
      </c>
      <c r="C122" s="7">
        <v>90</v>
      </c>
      <c r="D122" s="7">
        <v>61</v>
      </c>
      <c r="E122" s="7">
        <f>C122*0.6+D122*0.4</f>
        <v>78.4</v>
      </c>
      <c r="F122" s="7"/>
      <c r="G122" s="7">
        <f>E122+F122</f>
        <v>78.4</v>
      </c>
    </row>
  </sheetData>
  <autoFilter ref="A1:G122">
    <extLst/>
  </autoFilter>
  <sortState ref="A2:G614">
    <sortCondition ref="A2:A614"/>
    <sortCondition ref="G2:G614" descending="1"/>
  </sortState>
  <mergeCells count="1">
    <mergeCell ref="A1:G1"/>
  </mergeCells>
  <conditionalFormatting sqref="B3:B62225">
    <cfRule type="expression" dxfId="0" priority="2">
      <formula>AND(SUMPRODUCT(IFERROR(1*(($B$3:$B$62225&amp;"x")=(B3&amp;"x")),0))&gt;1,NOT(ISBLANK(B3)))</formula>
    </cfRule>
  </conditionalFormatting>
  <pageMargins left="0.511805555555556" right="0.275" top="1" bottom="1" header="0.590277777777778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2022-07-04T10:03:00Z</dcterms:created>
  <dcterms:modified xsi:type="dcterms:W3CDTF">2022-07-22T01:35:58Z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