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29" sheetId="7" r:id="rId1"/>
  </sheets>
  <definedNames>
    <definedName name="_xlnm._FilterDatabase" localSheetId="0" hidden="1">'29'!$2:$31</definedName>
    <definedName name="_xlnm.Print_Titles" localSheetId="0">'29'!$2:$2</definedName>
  </definedNames>
  <calcPr calcId="144525"/>
</workbook>
</file>

<file path=xl/sharedStrings.xml><?xml version="1.0" encoding="utf-8"?>
<sst xmlns="http://schemas.openxmlformats.org/spreadsheetml/2006/main" count="68" uniqueCount="34">
  <si>
    <t>利辛县2021年度公开招聘中职专业教师拟聘人员名单</t>
  </si>
  <si>
    <t>序号</t>
  </si>
  <si>
    <t>岗位代码</t>
  </si>
  <si>
    <t>岗位名称</t>
  </si>
  <si>
    <t>招聘单位</t>
  </si>
  <si>
    <t>姓名</t>
  </si>
  <si>
    <t>准考证号</t>
  </si>
  <si>
    <t>笔试总成绩</t>
  </si>
  <si>
    <t>面试成绩</t>
  </si>
  <si>
    <t>合成成绩</t>
  </si>
  <si>
    <t>学前教育专业课教师</t>
  </si>
  <si>
    <t>安徽亳州新能源学校</t>
  </si>
  <si>
    <t>建筑装饰专业课教师</t>
  </si>
  <si>
    <t>旅游英语专业课教师</t>
  </si>
  <si>
    <t>汽车维修专业课教师</t>
  </si>
  <si>
    <t>文秘专业课教师</t>
  </si>
  <si>
    <t>艺术设计专业课教师</t>
  </si>
  <si>
    <t>光电仪器设备与维修专业课教师</t>
  </si>
  <si>
    <t>表演专业课教师</t>
  </si>
  <si>
    <t>光伏技术应用专业实习指导教师</t>
  </si>
  <si>
    <t>财经商贸专业实习指导教师</t>
  </si>
  <si>
    <t>新能源汽车专业实习指导教师</t>
  </si>
  <si>
    <t>计算机专业实习指导教师</t>
  </si>
  <si>
    <t>数控技术专业课教师</t>
  </si>
  <si>
    <t>利辛机电科技学校</t>
  </si>
  <si>
    <t>包装工程专业课教师</t>
  </si>
  <si>
    <t>电子商务专业课教师</t>
  </si>
  <si>
    <t>计算机专业课教师</t>
  </si>
  <si>
    <t>会计专业课教师</t>
  </si>
  <si>
    <t>服装设计专业课教师</t>
  </si>
  <si>
    <t>汽车专业实习指导教师</t>
  </si>
  <si>
    <t>民族舞蹈实习指导教师</t>
  </si>
  <si>
    <t>美容美发实习指导教师</t>
  </si>
  <si>
    <t>酒店管理实习指导教师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</si>
</sst>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b/>
      <sz val="20"/>
      <name val="黑体"/>
      <charset val="134"/>
    </font>
    <font>
      <sz val="1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2" fillId="10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20" fillId="15" borderId="8" applyNumberFormat="0" applyAlignment="0" applyProtection="0">
      <alignment vertical="center"/>
    </xf>
    <xf numFmtId="0" fontId="14" fillId="15" borderId="4" applyNumberFormat="0" applyAlignment="0" applyProtection="0">
      <alignment vertical="center"/>
    </xf>
    <xf numFmtId="0" fontId="13" fillId="14" borderId="5" applyNumberFormat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2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DE31"/>
  <sheetViews>
    <sheetView tabSelected="1" workbookViewId="0">
      <selection activeCell="A1" sqref="A1:I1"/>
    </sheetView>
  </sheetViews>
  <sheetFormatPr defaultColWidth="8.75" defaultRowHeight="18" customHeight="1"/>
  <cols>
    <col min="1" max="1" width="4.875" style="1" customWidth="1"/>
    <col min="2" max="2" width="8.625" style="1" customWidth="1"/>
    <col min="3" max="3" width="24.25" style="1" customWidth="1"/>
    <col min="4" max="4" width="21.75" style="1" customWidth="1"/>
    <col min="5" max="5" width="7.5" style="1" customWidth="1"/>
    <col min="6" max="6" width="9.375" style="1" customWidth="1"/>
    <col min="7" max="7" width="9.125" style="1" customWidth="1"/>
    <col min="8" max="8" width="8.75" style="1" customWidth="1"/>
    <col min="9" max="9" width="9.25" style="1" customWidth="1"/>
    <col min="10" max="16329" width="8.75" style="1" customWidth="1"/>
    <col min="16330" max="16333" width="8.75" customWidth="1"/>
  </cols>
  <sheetData>
    <row r="1" s="1" customFormat="1" ht="39.95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2" customFormat="1" ht="26" customHeight="1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="1" customFormat="1" ht="21" customHeight="1" spans="1:16333">
      <c r="A3" s="5">
        <v>1</v>
      </c>
      <c r="B3" s="5" t="str">
        <f>"2021201"</f>
        <v>2021201</v>
      </c>
      <c r="C3" s="6" t="s">
        <v>10</v>
      </c>
      <c r="D3" s="5" t="s">
        <v>11</v>
      </c>
      <c r="E3" s="5" t="str">
        <f>"李晓倩"</f>
        <v>李晓倩</v>
      </c>
      <c r="F3" s="5" t="str">
        <f>"20211218"</f>
        <v>20211218</v>
      </c>
      <c r="G3" s="7">
        <v>90.85</v>
      </c>
      <c r="H3" s="5">
        <v>81.44</v>
      </c>
      <c r="I3" s="7">
        <f t="shared" ref="I3:I31" si="0">G3/1.2*0.6+H3*0.4</f>
        <v>78.001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10"/>
      <c r="XDE3" s="10"/>
    </row>
    <row r="4" s="1" customFormat="1" ht="21" customHeight="1" spans="1:16331">
      <c r="A4" s="5">
        <v>2</v>
      </c>
      <c r="B4" s="5" t="str">
        <f>"2021202"</f>
        <v>2021202</v>
      </c>
      <c r="C4" s="6" t="s">
        <v>12</v>
      </c>
      <c r="D4" s="5" t="s">
        <v>11</v>
      </c>
      <c r="E4" s="5" t="str">
        <f>"王佳慧"</f>
        <v>王佳慧</v>
      </c>
      <c r="F4" s="5" t="str">
        <f>"20211316"</f>
        <v>20211316</v>
      </c>
      <c r="G4" s="7">
        <v>88.6</v>
      </c>
      <c r="H4" s="8">
        <v>75.32</v>
      </c>
      <c r="I4" s="7">
        <f t="shared" si="0"/>
        <v>74.428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</row>
    <row r="5" s="1" customFormat="1" ht="21" customHeight="1" spans="1:16333">
      <c r="A5" s="5">
        <v>3</v>
      </c>
      <c r="B5" s="5" t="str">
        <f>"2021204"</f>
        <v>2021204</v>
      </c>
      <c r="C5" s="6" t="s">
        <v>13</v>
      </c>
      <c r="D5" s="5" t="s">
        <v>11</v>
      </c>
      <c r="E5" s="5" t="str">
        <f>"李双丽"</f>
        <v>李双丽</v>
      </c>
      <c r="F5" s="5" t="str">
        <f>"20211427"</f>
        <v>20211427</v>
      </c>
      <c r="G5" s="7">
        <v>92.15</v>
      </c>
      <c r="H5" s="5">
        <v>80.2</v>
      </c>
      <c r="I5" s="7">
        <f t="shared" si="0"/>
        <v>78.155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9"/>
      <c r="XDE5" s="9"/>
    </row>
    <row r="6" s="1" customFormat="1" ht="21" customHeight="1" spans="1:16331">
      <c r="A6" s="5">
        <v>4</v>
      </c>
      <c r="B6" s="5" t="str">
        <f>"2021205"</f>
        <v>2021205</v>
      </c>
      <c r="C6" s="6" t="s">
        <v>13</v>
      </c>
      <c r="D6" s="5" t="s">
        <v>11</v>
      </c>
      <c r="E6" s="5" t="str">
        <f>"胡婷婷"</f>
        <v>胡婷婷</v>
      </c>
      <c r="F6" s="5" t="str">
        <f>"20211619"</f>
        <v>20211619</v>
      </c>
      <c r="G6" s="7">
        <v>96.25</v>
      </c>
      <c r="H6" s="5">
        <v>76.38</v>
      </c>
      <c r="I6" s="7">
        <f t="shared" si="0"/>
        <v>78.677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</row>
    <row r="7" s="1" customFormat="1" ht="21" customHeight="1" spans="1:16333">
      <c r="A7" s="5">
        <v>5</v>
      </c>
      <c r="B7" s="5" t="str">
        <f>"2021206"</f>
        <v>2021206</v>
      </c>
      <c r="C7" s="6" t="s">
        <v>14</v>
      </c>
      <c r="D7" s="5" t="s">
        <v>11</v>
      </c>
      <c r="E7" s="5" t="str">
        <f>"王宇亮"</f>
        <v>王宇亮</v>
      </c>
      <c r="F7" s="5" t="str">
        <f>"20211909"</f>
        <v>20211909</v>
      </c>
      <c r="G7" s="7">
        <v>93.75</v>
      </c>
      <c r="H7" s="5">
        <v>81.8</v>
      </c>
      <c r="I7" s="7">
        <f t="shared" si="0"/>
        <v>79.595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9"/>
      <c r="XDE7" s="9"/>
    </row>
    <row r="8" s="1" customFormat="1" ht="21" customHeight="1" spans="1:16331">
      <c r="A8" s="5">
        <v>6</v>
      </c>
      <c r="B8" s="5" t="str">
        <f>"2021207"</f>
        <v>2021207</v>
      </c>
      <c r="C8" s="6" t="s">
        <v>15</v>
      </c>
      <c r="D8" s="5" t="s">
        <v>11</v>
      </c>
      <c r="E8" s="5" t="str">
        <f>"焦婧"</f>
        <v>焦婧</v>
      </c>
      <c r="F8" s="5" t="str">
        <f>"20212120"</f>
        <v>20212120</v>
      </c>
      <c r="G8" s="7">
        <v>98</v>
      </c>
      <c r="H8" s="5">
        <v>80.24</v>
      </c>
      <c r="I8" s="7">
        <f t="shared" si="0"/>
        <v>81.096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</row>
    <row r="9" s="1" customFormat="1" ht="21" customHeight="1" spans="1:16333">
      <c r="A9" s="5">
        <v>7</v>
      </c>
      <c r="B9" s="5" t="str">
        <f>"2021208"</f>
        <v>2021208</v>
      </c>
      <c r="C9" s="6" t="s">
        <v>16</v>
      </c>
      <c r="D9" s="5" t="s">
        <v>11</v>
      </c>
      <c r="E9" s="5" t="str">
        <f>"陈兴邦"</f>
        <v>陈兴邦</v>
      </c>
      <c r="F9" s="5" t="str">
        <f>"20212307"</f>
        <v>20212307</v>
      </c>
      <c r="G9" s="7">
        <v>88.9</v>
      </c>
      <c r="H9" s="5">
        <v>79.2</v>
      </c>
      <c r="I9" s="7">
        <f t="shared" si="0"/>
        <v>76.13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9"/>
      <c r="XDE9" s="9"/>
    </row>
    <row r="10" s="1" customFormat="1" ht="21" customHeight="1" spans="1:16331">
      <c r="A10" s="5">
        <v>8</v>
      </c>
      <c r="B10" s="5" t="str">
        <f>"2021209"</f>
        <v>2021209</v>
      </c>
      <c r="C10" s="6" t="s">
        <v>16</v>
      </c>
      <c r="D10" s="5" t="s">
        <v>11</v>
      </c>
      <c r="E10" s="5" t="str">
        <f>"王曼"</f>
        <v>王曼</v>
      </c>
      <c r="F10" s="5" t="str">
        <f>"20212427"</f>
        <v>20212427</v>
      </c>
      <c r="G10" s="7">
        <v>94.05</v>
      </c>
      <c r="H10" s="5">
        <v>79.02</v>
      </c>
      <c r="I10" s="7">
        <f t="shared" si="0"/>
        <v>78.633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</row>
    <row r="11" s="1" customFormat="1" ht="21" customHeight="1" spans="1:16331">
      <c r="A11" s="5">
        <v>9</v>
      </c>
      <c r="B11" s="5" t="str">
        <f>"2021210"</f>
        <v>2021210</v>
      </c>
      <c r="C11" s="6" t="s">
        <v>17</v>
      </c>
      <c r="D11" s="5" t="s">
        <v>11</v>
      </c>
      <c r="E11" s="5" t="str">
        <f>"耿勇"</f>
        <v>耿勇</v>
      </c>
      <c r="F11" s="5" t="str">
        <f>"20212714"</f>
        <v>20212714</v>
      </c>
      <c r="G11" s="7">
        <v>95.2</v>
      </c>
      <c r="H11" s="8">
        <v>83.08</v>
      </c>
      <c r="I11" s="7">
        <f t="shared" si="0"/>
        <v>80.832</v>
      </c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</row>
    <row r="12" s="1" customFormat="1" ht="21" customHeight="1" spans="1:16331">
      <c r="A12" s="5">
        <v>10</v>
      </c>
      <c r="B12" s="5" t="str">
        <f>"2021211"</f>
        <v>2021211</v>
      </c>
      <c r="C12" s="6" t="s">
        <v>18</v>
      </c>
      <c r="D12" s="5" t="s">
        <v>11</v>
      </c>
      <c r="E12" s="5" t="str">
        <f>"张慧欣"</f>
        <v>张慧欣</v>
      </c>
      <c r="F12" s="5" t="str">
        <f>"20212906"</f>
        <v>20212906</v>
      </c>
      <c r="G12" s="7">
        <v>93.3</v>
      </c>
      <c r="H12" s="5">
        <v>74.2</v>
      </c>
      <c r="I12" s="7">
        <f t="shared" si="0"/>
        <v>76.33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</row>
    <row r="13" s="1" customFormat="1" ht="21" customHeight="1" spans="1:16333">
      <c r="A13" s="5">
        <v>11</v>
      </c>
      <c r="B13" s="5" t="str">
        <f>"2021212"</f>
        <v>2021212</v>
      </c>
      <c r="C13" s="6" t="s">
        <v>19</v>
      </c>
      <c r="D13" s="5" t="s">
        <v>11</v>
      </c>
      <c r="E13" s="5" t="str">
        <f>"田浩哲"</f>
        <v>田浩哲</v>
      </c>
      <c r="F13" s="5" t="str">
        <f>"20212926"</f>
        <v>20212926</v>
      </c>
      <c r="G13" s="7">
        <v>91.3</v>
      </c>
      <c r="H13" s="5">
        <v>74</v>
      </c>
      <c r="I13" s="7">
        <f t="shared" si="0"/>
        <v>75.25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/>
      <c r="XDE13"/>
    </row>
    <row r="14" s="1" customFormat="1" ht="21" customHeight="1" spans="1:16331">
      <c r="A14" s="5">
        <v>12</v>
      </c>
      <c r="B14" s="5" t="str">
        <f>"2021213"</f>
        <v>2021213</v>
      </c>
      <c r="C14" s="6" t="s">
        <v>20</v>
      </c>
      <c r="D14" s="5" t="s">
        <v>11</v>
      </c>
      <c r="E14" s="5" t="str">
        <f>"张蕾"</f>
        <v>张蕾</v>
      </c>
      <c r="F14" s="5" t="str">
        <f>"20213030"</f>
        <v>20213030</v>
      </c>
      <c r="G14" s="7">
        <v>94.4</v>
      </c>
      <c r="H14" s="5">
        <v>80.36</v>
      </c>
      <c r="I14" s="7">
        <f t="shared" si="0"/>
        <v>79.344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</row>
    <row r="15" s="1" customFormat="1" ht="21" customHeight="1" spans="1:16333">
      <c r="A15" s="5">
        <v>13</v>
      </c>
      <c r="B15" s="5" t="str">
        <f>"2021214"</f>
        <v>2021214</v>
      </c>
      <c r="C15" s="6" t="s">
        <v>21</v>
      </c>
      <c r="D15" s="5" t="s">
        <v>11</v>
      </c>
      <c r="E15" s="5" t="str">
        <f>"李顺"</f>
        <v>李顺</v>
      </c>
      <c r="F15" s="5" t="str">
        <f>"20213304"</f>
        <v>20213304</v>
      </c>
      <c r="G15" s="7">
        <v>90.6</v>
      </c>
      <c r="H15" s="5">
        <v>81.9</v>
      </c>
      <c r="I15" s="7">
        <f t="shared" si="0"/>
        <v>78.06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9"/>
      <c r="XDE15" s="9"/>
    </row>
    <row r="16" s="1" customFormat="1" ht="21" customHeight="1" spans="1:16331">
      <c r="A16" s="5">
        <v>14</v>
      </c>
      <c r="B16" s="5" t="str">
        <f>"2021215"</f>
        <v>2021215</v>
      </c>
      <c r="C16" s="6" t="s">
        <v>22</v>
      </c>
      <c r="D16" s="5" t="s">
        <v>11</v>
      </c>
      <c r="E16" s="5" t="str">
        <f>"刘雪纯"</f>
        <v>刘雪纯</v>
      </c>
      <c r="F16" s="5" t="str">
        <f>"20213419"</f>
        <v>20213419</v>
      </c>
      <c r="G16" s="7">
        <v>93.9</v>
      </c>
      <c r="H16" s="5">
        <v>77.64</v>
      </c>
      <c r="I16" s="7">
        <f t="shared" si="0"/>
        <v>78.006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</row>
    <row r="17" s="1" customFormat="1" ht="21" customHeight="1" spans="1:16331">
      <c r="A17" s="5">
        <v>15</v>
      </c>
      <c r="B17" s="5" t="str">
        <f>"2021216"</f>
        <v>2021216</v>
      </c>
      <c r="C17" s="6" t="s">
        <v>23</v>
      </c>
      <c r="D17" s="5" t="s">
        <v>24</v>
      </c>
      <c r="E17" s="5" t="str">
        <f>"王亳"</f>
        <v>王亳</v>
      </c>
      <c r="F17" s="5" t="str">
        <f>"20213719"</f>
        <v>20213719</v>
      </c>
      <c r="G17" s="7">
        <v>96.2</v>
      </c>
      <c r="H17" s="5">
        <v>80.1</v>
      </c>
      <c r="I17" s="7">
        <f t="shared" si="0"/>
        <v>80.14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</row>
    <row r="18" s="1" customFormat="1" ht="21" customHeight="1" spans="1:16331">
      <c r="A18" s="5">
        <v>16</v>
      </c>
      <c r="B18" s="5" t="str">
        <f>"2021217"</f>
        <v>2021217</v>
      </c>
      <c r="C18" s="6" t="s">
        <v>23</v>
      </c>
      <c r="D18" s="5" t="s">
        <v>24</v>
      </c>
      <c r="E18" s="5" t="str">
        <f>"赵向成"</f>
        <v>赵向成</v>
      </c>
      <c r="F18" s="5" t="str">
        <f>"20213829"</f>
        <v>20213829</v>
      </c>
      <c r="G18" s="7">
        <v>96.35</v>
      </c>
      <c r="H18" s="5">
        <v>79</v>
      </c>
      <c r="I18" s="7">
        <f t="shared" si="0"/>
        <v>79.775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</row>
    <row r="19" s="1" customFormat="1" ht="21" customHeight="1" spans="1:16333">
      <c r="A19" s="5">
        <v>17</v>
      </c>
      <c r="B19" s="5" t="str">
        <f>"2021218"</f>
        <v>2021218</v>
      </c>
      <c r="C19" s="6" t="s">
        <v>25</v>
      </c>
      <c r="D19" s="5" t="s">
        <v>24</v>
      </c>
      <c r="E19" s="5" t="str">
        <f>"张近水"</f>
        <v>张近水</v>
      </c>
      <c r="F19" s="5" t="str">
        <f>"20214009"</f>
        <v>20214009</v>
      </c>
      <c r="G19" s="7">
        <v>89.15</v>
      </c>
      <c r="H19" s="5">
        <v>80</v>
      </c>
      <c r="I19" s="7">
        <f t="shared" si="0"/>
        <v>76.575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10"/>
      <c r="XDE19" s="10"/>
    </row>
    <row r="20" s="1" customFormat="1" ht="21" customHeight="1" spans="1:16331">
      <c r="A20" s="5">
        <v>18</v>
      </c>
      <c r="B20" s="5" t="str">
        <f>"2021219"</f>
        <v>2021219</v>
      </c>
      <c r="C20" s="6" t="s">
        <v>10</v>
      </c>
      <c r="D20" s="5" t="s">
        <v>24</v>
      </c>
      <c r="E20" s="5" t="str">
        <f>"许平"</f>
        <v>许平</v>
      </c>
      <c r="F20" s="5" t="str">
        <f>"20214102"</f>
        <v>20214102</v>
      </c>
      <c r="G20" s="7">
        <v>91.3</v>
      </c>
      <c r="H20" s="5">
        <v>80.4</v>
      </c>
      <c r="I20" s="7">
        <f t="shared" si="0"/>
        <v>77.81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</row>
    <row r="21" s="1" customFormat="1" ht="21" customHeight="1" spans="1:16333">
      <c r="A21" s="5">
        <v>19</v>
      </c>
      <c r="B21" s="5" t="str">
        <f>"2021220"</f>
        <v>2021220</v>
      </c>
      <c r="C21" s="6" t="s">
        <v>10</v>
      </c>
      <c r="D21" s="5" t="s">
        <v>24</v>
      </c>
      <c r="E21" s="5" t="str">
        <f>"路雨"</f>
        <v>路雨</v>
      </c>
      <c r="F21" s="5" t="str">
        <f>"20214218"</f>
        <v>20214218</v>
      </c>
      <c r="G21" s="7">
        <v>99.2</v>
      </c>
      <c r="H21" s="5">
        <v>84</v>
      </c>
      <c r="I21" s="7">
        <f t="shared" si="0"/>
        <v>83.2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9"/>
      <c r="XDE21" s="9"/>
    </row>
    <row r="22" s="1" customFormat="1" ht="21" customHeight="1" spans="1:16331">
      <c r="A22" s="5">
        <v>20</v>
      </c>
      <c r="B22" s="5" t="str">
        <f>"2021221"</f>
        <v>2021221</v>
      </c>
      <c r="C22" s="6" t="s">
        <v>26</v>
      </c>
      <c r="D22" s="5" t="s">
        <v>24</v>
      </c>
      <c r="E22" s="5" t="str">
        <f>"梁甜甜"</f>
        <v>梁甜甜</v>
      </c>
      <c r="F22" s="5" t="str">
        <f>"20214229"</f>
        <v>20214229</v>
      </c>
      <c r="G22" s="7">
        <v>92.75</v>
      </c>
      <c r="H22" s="5">
        <v>80</v>
      </c>
      <c r="I22" s="7">
        <f t="shared" si="0"/>
        <v>78.375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</row>
    <row r="23" s="1" customFormat="1" ht="21" customHeight="1" spans="1:16331">
      <c r="A23" s="5">
        <v>21</v>
      </c>
      <c r="B23" s="5" t="str">
        <f>"2021222"</f>
        <v>2021222</v>
      </c>
      <c r="C23" s="6" t="s">
        <v>27</v>
      </c>
      <c r="D23" s="5" t="s">
        <v>24</v>
      </c>
      <c r="E23" s="5" t="str">
        <f>"杨文"</f>
        <v>杨文</v>
      </c>
      <c r="F23" s="5" t="str">
        <f>"20214404"</f>
        <v>20214404</v>
      </c>
      <c r="G23" s="7">
        <v>94.65</v>
      </c>
      <c r="H23" s="5">
        <v>78.9</v>
      </c>
      <c r="I23" s="7">
        <f t="shared" si="0"/>
        <v>78.885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</row>
    <row r="24" s="1" customFormat="1" ht="21" customHeight="1" spans="1:16331">
      <c r="A24" s="5">
        <v>22</v>
      </c>
      <c r="B24" s="5" t="str">
        <f>"2021222"</f>
        <v>2021222</v>
      </c>
      <c r="C24" s="6" t="s">
        <v>27</v>
      </c>
      <c r="D24" s="5" t="s">
        <v>24</v>
      </c>
      <c r="E24" s="5" t="str">
        <f>"张孟雅"</f>
        <v>张孟雅</v>
      </c>
      <c r="F24" s="5" t="str">
        <f>"20214312"</f>
        <v>20214312</v>
      </c>
      <c r="G24" s="7">
        <v>94.45</v>
      </c>
      <c r="H24" s="5">
        <v>79.02</v>
      </c>
      <c r="I24" s="7">
        <f t="shared" si="0"/>
        <v>78.833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</row>
    <row r="25" s="1" customFormat="1" ht="21" customHeight="1" spans="1:16333">
      <c r="A25" s="5">
        <v>23</v>
      </c>
      <c r="B25" s="5" t="str">
        <f>"2021223"</f>
        <v>2021223</v>
      </c>
      <c r="C25" s="6" t="s">
        <v>15</v>
      </c>
      <c r="D25" s="5" t="s">
        <v>24</v>
      </c>
      <c r="E25" s="5" t="str">
        <f>"张玉宁"</f>
        <v>张玉宁</v>
      </c>
      <c r="F25" s="5" t="str">
        <f>"20214427"</f>
        <v>20214427</v>
      </c>
      <c r="G25" s="7">
        <v>92.1</v>
      </c>
      <c r="H25" s="5">
        <v>79.7</v>
      </c>
      <c r="I25" s="7">
        <f t="shared" si="0"/>
        <v>77.93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/>
      <c r="XDE25"/>
    </row>
    <row r="26" s="1" customFormat="1" ht="21" customHeight="1" spans="1:16331">
      <c r="A26" s="5">
        <v>24</v>
      </c>
      <c r="B26" s="5" t="str">
        <f>"2021224"</f>
        <v>2021224</v>
      </c>
      <c r="C26" s="6" t="s">
        <v>28</v>
      </c>
      <c r="D26" s="5" t="s">
        <v>24</v>
      </c>
      <c r="E26" s="5" t="str">
        <f>"朱耀文"</f>
        <v>朱耀文</v>
      </c>
      <c r="F26" s="5" t="str">
        <f>"20214512"</f>
        <v>20214512</v>
      </c>
      <c r="G26" s="7">
        <v>92.45</v>
      </c>
      <c r="H26" s="5">
        <v>79.2</v>
      </c>
      <c r="I26" s="7">
        <f t="shared" si="0"/>
        <v>77.905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</row>
    <row r="27" s="1" customFormat="1" ht="21" customHeight="1" spans="1:16333">
      <c r="A27" s="5">
        <v>25</v>
      </c>
      <c r="B27" s="5" t="str">
        <f>"2021225"</f>
        <v>2021225</v>
      </c>
      <c r="C27" s="6" t="s">
        <v>29</v>
      </c>
      <c r="D27" s="5" t="s">
        <v>24</v>
      </c>
      <c r="E27" s="5" t="str">
        <f>"王艳洁"</f>
        <v>王艳洁</v>
      </c>
      <c r="F27" s="5" t="str">
        <f>"20214620"</f>
        <v>20214620</v>
      </c>
      <c r="G27" s="7">
        <v>95.4</v>
      </c>
      <c r="H27" s="5">
        <v>78.7</v>
      </c>
      <c r="I27" s="7">
        <f t="shared" si="0"/>
        <v>79.18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9"/>
      <c r="XDE27" s="9"/>
    </row>
    <row r="28" s="1" customFormat="1" ht="21" customHeight="1" spans="1:16331">
      <c r="A28" s="5">
        <v>26</v>
      </c>
      <c r="B28" s="5" t="str">
        <f>"2021226"</f>
        <v>2021226</v>
      </c>
      <c r="C28" s="6" t="s">
        <v>30</v>
      </c>
      <c r="D28" s="5" t="s">
        <v>24</v>
      </c>
      <c r="E28" s="5" t="str">
        <f>"尹德良"</f>
        <v>尹德良</v>
      </c>
      <c r="F28" s="5" t="str">
        <f>"20214815"</f>
        <v>20214815</v>
      </c>
      <c r="G28" s="7">
        <v>96.55</v>
      </c>
      <c r="H28" s="5">
        <v>77.7</v>
      </c>
      <c r="I28" s="7">
        <f t="shared" si="0"/>
        <v>79.355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</row>
    <row r="29" s="1" customFormat="1" ht="21" customHeight="1" spans="1:16333">
      <c r="A29" s="5">
        <v>27</v>
      </c>
      <c r="B29" s="5" t="str">
        <f>"2021227"</f>
        <v>2021227</v>
      </c>
      <c r="C29" s="6" t="s">
        <v>31</v>
      </c>
      <c r="D29" s="5" t="s">
        <v>24</v>
      </c>
      <c r="E29" s="5" t="str">
        <f>"张宝珍"</f>
        <v>张宝珍</v>
      </c>
      <c r="F29" s="5" t="str">
        <f>"20214920"</f>
        <v>20214920</v>
      </c>
      <c r="G29" s="7">
        <v>84.25</v>
      </c>
      <c r="H29" s="5">
        <v>78.4</v>
      </c>
      <c r="I29" s="7">
        <f t="shared" si="0"/>
        <v>73.485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9"/>
      <c r="XDE29" s="9"/>
    </row>
    <row r="30" s="1" customFormat="1" ht="21" customHeight="1" spans="1:16331">
      <c r="A30" s="5">
        <v>28</v>
      </c>
      <c r="B30" s="5" t="str">
        <f>"2021228"</f>
        <v>2021228</v>
      </c>
      <c r="C30" s="6" t="s">
        <v>32</v>
      </c>
      <c r="D30" s="5" t="s">
        <v>24</v>
      </c>
      <c r="E30" s="5" t="str">
        <f>"付晓"</f>
        <v>付晓</v>
      </c>
      <c r="F30" s="5" t="str">
        <f>"20214930"</f>
        <v>20214930</v>
      </c>
      <c r="G30" s="7">
        <v>94.15</v>
      </c>
      <c r="H30" s="5">
        <v>84.8</v>
      </c>
      <c r="I30" s="7">
        <f t="shared" si="0"/>
        <v>80.995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</row>
    <row r="31" s="1" customFormat="1" ht="21" customHeight="1" spans="1:16333">
      <c r="A31" s="5">
        <v>29</v>
      </c>
      <c r="B31" s="5" t="str">
        <f>"2021229"</f>
        <v>2021229</v>
      </c>
      <c r="C31" s="6" t="s">
        <v>33</v>
      </c>
      <c r="D31" s="5" t="s">
        <v>24</v>
      </c>
      <c r="E31" s="5" t="str">
        <f>"陆帅"</f>
        <v>陆帅</v>
      </c>
      <c r="F31" s="5" t="str">
        <f>"20215003"</f>
        <v>20215003</v>
      </c>
      <c r="G31" s="7">
        <v>98.55</v>
      </c>
      <c r="H31" s="5">
        <v>80.6</v>
      </c>
      <c r="I31" s="7">
        <f t="shared" si="0"/>
        <v>81.515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9"/>
      <c r="XDE31" s="9"/>
    </row>
  </sheetData>
  <sortState ref="3:31">
    <sortCondition ref="B3:B31"/>
  </sortState>
  <mergeCells count="1">
    <mergeCell ref="A1:I1"/>
  </mergeCells>
  <printOptions horizontalCentered="1"/>
  <pageMargins left="0.161111111111111" right="0.161111111111111" top="0.60625" bottom="0.60625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关</dc:creator>
  <cp:lastModifiedBy>Lenovo</cp:lastModifiedBy>
  <dcterms:created xsi:type="dcterms:W3CDTF">2021-11-15T06:46:00Z</dcterms:created>
  <dcterms:modified xsi:type="dcterms:W3CDTF">2022-02-07T07:44:47Z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43246B43E5134365A98A703547732536</vt:lpwstr>
  </property>
  <property fmtid="{D5CDD505-2E9C-101B-9397-08002B2CF9AE}" pid="3" name="KSOProductBuildVer">
    <vt:lpwstr>2052-11.1.0.9914</vt:lpwstr>
  </property>
</Properties>
</file>