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0" sheetId="6" r:id="rId1"/>
  </sheets>
  <definedNames>
    <definedName name="_xlnm._FilterDatabase" localSheetId="0" hidden="1">'100'!$A$2:$J$102</definedName>
    <definedName name="_xlnm.Print_Titles" localSheetId="0">'100'!$2:$2</definedName>
  </definedNames>
  <calcPr calcId="144525"/>
</workbook>
</file>

<file path=xl/sharedStrings.xml><?xml version="1.0" encoding="utf-8"?>
<sst xmlns="http://schemas.openxmlformats.org/spreadsheetml/2006/main" count="111" uniqueCount="19">
  <si>
    <t>2021年利辛县公办幼儿园招聘编外幼儿教师拟聘人员名单</t>
  </si>
  <si>
    <t>序号</t>
  </si>
  <si>
    <t>岗位代码</t>
  </si>
  <si>
    <t>岗位名称</t>
  </si>
  <si>
    <t>姓名</t>
  </si>
  <si>
    <t>教育综
合知识</t>
  </si>
  <si>
    <t>专业
知识</t>
  </si>
  <si>
    <t>笔试合
成成绩</t>
  </si>
  <si>
    <t>面试成绩</t>
  </si>
  <si>
    <t>总成绩</t>
  </si>
  <si>
    <t>备注</t>
  </si>
  <si>
    <t>幼儿教师1组</t>
  </si>
  <si>
    <t>幼儿教师2组</t>
  </si>
  <si>
    <t>幼儿教师3组</t>
  </si>
  <si>
    <t>幼儿教师4组</t>
  </si>
  <si>
    <t>幼儿教师5组</t>
  </si>
  <si>
    <t>幼儿教师6组</t>
  </si>
  <si>
    <t>幼儿教师7组</t>
  </si>
  <si>
    <t>幼儿教师8组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</si>
</sst>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02"/>
  <sheetViews>
    <sheetView tabSelected="1" workbookViewId="0">
      <selection activeCell="M8" sqref="M8"/>
    </sheetView>
  </sheetViews>
  <sheetFormatPr defaultColWidth="12.875" defaultRowHeight="18" customHeight="1"/>
  <cols>
    <col min="1" max="1" width="5.875" style="1" customWidth="1"/>
    <col min="2" max="2" width="9.25" style="1" customWidth="1"/>
    <col min="3" max="3" width="12.625" style="1" customWidth="1"/>
    <col min="4" max="4" width="9.125" style="1" customWidth="1"/>
    <col min="5" max="9" width="9.625" style="1" customWidth="1"/>
    <col min="10" max="10" width="12.875" style="3" customWidth="1"/>
    <col min="11" max="16348" width="12.875" style="1" customWidth="1"/>
    <col min="16349" max="16384" width="12.875" style="1"/>
  </cols>
  <sheetData>
    <row r="1" s="1" customFormat="1" ht="39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9" t="s">
        <v>10</v>
      </c>
    </row>
    <row r="3" s="1" customFormat="1" ht="20" customHeight="1" spans="1:10">
      <c r="A3" s="7">
        <v>1</v>
      </c>
      <c r="B3" s="7" t="str">
        <f t="shared" ref="B3:B12" si="0">"2021101"</f>
        <v>2021101</v>
      </c>
      <c r="C3" s="7" t="s">
        <v>11</v>
      </c>
      <c r="D3" s="7" t="str">
        <f>"周晓蒙"</f>
        <v>周晓蒙</v>
      </c>
      <c r="E3" s="8">
        <v>109.7</v>
      </c>
      <c r="F3" s="8">
        <v>93.94</v>
      </c>
      <c r="G3" s="8">
        <v>100.24</v>
      </c>
      <c r="H3" s="7">
        <v>76.2</v>
      </c>
      <c r="I3" s="8">
        <f t="shared" ref="I3:I66" si="1">G3*0.6+H3*0.4</f>
        <v>90.624</v>
      </c>
      <c r="J3" s="10"/>
    </row>
    <row r="4" s="1" customFormat="1" ht="20" customHeight="1" spans="1:10">
      <c r="A4" s="7">
        <v>2</v>
      </c>
      <c r="B4" s="7" t="str">
        <f t="shared" si="0"/>
        <v>2021101</v>
      </c>
      <c r="C4" s="7" t="s">
        <v>11</v>
      </c>
      <c r="D4" s="7" t="str">
        <f>"穆田甜"</f>
        <v>穆田甜</v>
      </c>
      <c r="E4" s="8">
        <v>101.7</v>
      </c>
      <c r="F4" s="8">
        <v>88.64</v>
      </c>
      <c r="G4" s="8">
        <v>93.86</v>
      </c>
      <c r="H4" s="7">
        <v>78.7</v>
      </c>
      <c r="I4" s="8">
        <f t="shared" si="1"/>
        <v>87.796</v>
      </c>
      <c r="J4" s="10"/>
    </row>
    <row r="5" s="1" customFormat="1" ht="20" customHeight="1" spans="1:10">
      <c r="A5" s="7">
        <v>3</v>
      </c>
      <c r="B5" s="7" t="str">
        <f t="shared" si="0"/>
        <v>2021101</v>
      </c>
      <c r="C5" s="7" t="s">
        <v>11</v>
      </c>
      <c r="D5" s="7" t="str">
        <f>"朱雯靖"</f>
        <v>朱雯靖</v>
      </c>
      <c r="E5" s="8">
        <v>102.1</v>
      </c>
      <c r="F5" s="8">
        <v>89.67</v>
      </c>
      <c r="G5" s="8">
        <v>94.64</v>
      </c>
      <c r="H5" s="7">
        <v>76.2</v>
      </c>
      <c r="I5" s="8">
        <f t="shared" si="1"/>
        <v>87.264</v>
      </c>
      <c r="J5" s="10"/>
    </row>
    <row r="6" s="1" customFormat="1" ht="20" customHeight="1" spans="1:10">
      <c r="A6" s="7">
        <v>4</v>
      </c>
      <c r="B6" s="7" t="str">
        <f t="shared" si="0"/>
        <v>2021101</v>
      </c>
      <c r="C6" s="7" t="s">
        <v>11</v>
      </c>
      <c r="D6" s="7" t="str">
        <f>"张婷"</f>
        <v>张婷</v>
      </c>
      <c r="E6" s="8">
        <v>100.4</v>
      </c>
      <c r="F6" s="8">
        <v>92.22</v>
      </c>
      <c r="G6" s="8">
        <v>95.49</v>
      </c>
      <c r="H6" s="7">
        <v>74</v>
      </c>
      <c r="I6" s="8">
        <f t="shared" si="1"/>
        <v>86.894</v>
      </c>
      <c r="J6" s="10"/>
    </row>
    <row r="7" s="1" customFormat="1" ht="20" customHeight="1" spans="1:10">
      <c r="A7" s="7">
        <v>5</v>
      </c>
      <c r="B7" s="7" t="str">
        <f t="shared" si="0"/>
        <v>2021101</v>
      </c>
      <c r="C7" s="7" t="s">
        <v>11</v>
      </c>
      <c r="D7" s="7" t="str">
        <f>"马蓓蓓"</f>
        <v>马蓓蓓</v>
      </c>
      <c r="E7" s="8">
        <v>97.6</v>
      </c>
      <c r="F7" s="8">
        <v>86.63</v>
      </c>
      <c r="G7" s="8">
        <v>91.02</v>
      </c>
      <c r="H7" s="7">
        <v>79.4</v>
      </c>
      <c r="I7" s="8">
        <f t="shared" si="1"/>
        <v>86.372</v>
      </c>
      <c r="J7" s="10"/>
    </row>
    <row r="8" s="1" customFormat="1" ht="20" customHeight="1" spans="1:10">
      <c r="A8" s="7">
        <v>6</v>
      </c>
      <c r="B8" s="7" t="str">
        <f t="shared" si="0"/>
        <v>2021101</v>
      </c>
      <c r="C8" s="7" t="s">
        <v>11</v>
      </c>
      <c r="D8" s="7" t="str">
        <f>"陆慧慧"</f>
        <v>陆慧慧</v>
      </c>
      <c r="E8" s="8">
        <v>106.4</v>
      </c>
      <c r="F8" s="8">
        <v>81.06</v>
      </c>
      <c r="G8" s="8">
        <v>91.2</v>
      </c>
      <c r="H8" s="7">
        <v>76.6</v>
      </c>
      <c r="I8" s="8">
        <f t="shared" si="1"/>
        <v>85.36</v>
      </c>
      <c r="J8" s="10"/>
    </row>
    <row r="9" s="1" customFormat="1" ht="20" customHeight="1" spans="1:10">
      <c r="A9" s="7">
        <v>7</v>
      </c>
      <c r="B9" s="7" t="str">
        <f t="shared" si="0"/>
        <v>2021101</v>
      </c>
      <c r="C9" s="7" t="s">
        <v>11</v>
      </c>
      <c r="D9" s="7" t="str">
        <f>"杨丽"</f>
        <v>杨丽</v>
      </c>
      <c r="E9" s="8">
        <v>99.7</v>
      </c>
      <c r="F9" s="8">
        <v>79.39</v>
      </c>
      <c r="G9" s="8">
        <v>87.51</v>
      </c>
      <c r="H9" s="7">
        <v>80.8</v>
      </c>
      <c r="I9" s="8">
        <f t="shared" si="1"/>
        <v>84.826</v>
      </c>
      <c r="J9" s="10"/>
    </row>
    <row r="10" s="1" customFormat="1" ht="20" customHeight="1" spans="1:10">
      <c r="A10" s="7">
        <v>8</v>
      </c>
      <c r="B10" s="7" t="str">
        <f t="shared" si="0"/>
        <v>2021101</v>
      </c>
      <c r="C10" s="7" t="s">
        <v>11</v>
      </c>
      <c r="D10" s="7" t="str">
        <f>"潘静怡"</f>
        <v>潘静怡</v>
      </c>
      <c r="E10" s="8">
        <v>103.5</v>
      </c>
      <c r="F10" s="8">
        <v>81.07</v>
      </c>
      <c r="G10" s="8">
        <v>90.04</v>
      </c>
      <c r="H10" s="7">
        <v>76.2</v>
      </c>
      <c r="I10" s="8">
        <f t="shared" si="1"/>
        <v>84.504</v>
      </c>
      <c r="J10" s="10"/>
    </row>
    <row r="11" s="1" customFormat="1" ht="20" customHeight="1" spans="1:10">
      <c r="A11" s="7">
        <v>9</v>
      </c>
      <c r="B11" s="7" t="str">
        <f t="shared" si="0"/>
        <v>2021101</v>
      </c>
      <c r="C11" s="7" t="s">
        <v>11</v>
      </c>
      <c r="D11" s="7" t="str">
        <f>"杨飒"</f>
        <v>杨飒</v>
      </c>
      <c r="E11" s="8">
        <v>95.6</v>
      </c>
      <c r="F11" s="8">
        <v>84.86</v>
      </c>
      <c r="G11" s="8">
        <v>89.16</v>
      </c>
      <c r="H11" s="7">
        <v>75.4</v>
      </c>
      <c r="I11" s="8">
        <f t="shared" si="1"/>
        <v>83.656</v>
      </c>
      <c r="J11" s="10"/>
    </row>
    <row r="12" s="1" customFormat="1" ht="20" customHeight="1" spans="1:10">
      <c r="A12" s="7">
        <v>10</v>
      </c>
      <c r="B12" s="7" t="str">
        <f t="shared" si="0"/>
        <v>2021101</v>
      </c>
      <c r="C12" s="7" t="s">
        <v>11</v>
      </c>
      <c r="D12" s="7" t="str">
        <f>"庞梦杰"</f>
        <v>庞梦杰</v>
      </c>
      <c r="E12" s="8">
        <v>102.4</v>
      </c>
      <c r="F12" s="8">
        <v>81.8</v>
      </c>
      <c r="G12" s="8">
        <v>90.04</v>
      </c>
      <c r="H12" s="7">
        <v>72.8</v>
      </c>
      <c r="I12" s="8">
        <f t="shared" si="1"/>
        <v>83.144</v>
      </c>
      <c r="J12" s="10"/>
    </row>
    <row r="13" s="1" customFormat="1" ht="20" customHeight="1" spans="1:10">
      <c r="A13" s="7">
        <v>11</v>
      </c>
      <c r="B13" s="7" t="str">
        <f t="shared" ref="B13:B22" si="2">"2021102"</f>
        <v>2021102</v>
      </c>
      <c r="C13" s="7" t="s">
        <v>12</v>
      </c>
      <c r="D13" s="7" t="str">
        <f>"葛子怡"</f>
        <v>葛子怡</v>
      </c>
      <c r="E13" s="8">
        <v>110.6</v>
      </c>
      <c r="F13" s="8">
        <v>83.97</v>
      </c>
      <c r="G13" s="8">
        <v>94.62</v>
      </c>
      <c r="H13" s="7">
        <v>83.8</v>
      </c>
      <c r="I13" s="8">
        <f t="shared" si="1"/>
        <v>90.292</v>
      </c>
      <c r="J13" s="10"/>
    </row>
    <row r="14" s="1" customFormat="1" ht="20" customHeight="1" spans="1:10">
      <c r="A14" s="7">
        <v>12</v>
      </c>
      <c r="B14" s="7" t="str">
        <f t="shared" si="2"/>
        <v>2021102</v>
      </c>
      <c r="C14" s="7" t="s">
        <v>12</v>
      </c>
      <c r="D14" s="7" t="str">
        <f>"王雨萌"</f>
        <v>王雨萌</v>
      </c>
      <c r="E14" s="8">
        <v>94.7</v>
      </c>
      <c r="F14" s="8">
        <v>94.61</v>
      </c>
      <c r="G14" s="8">
        <v>94.65</v>
      </c>
      <c r="H14" s="7">
        <v>82.6</v>
      </c>
      <c r="I14" s="8">
        <f t="shared" si="1"/>
        <v>89.83</v>
      </c>
      <c r="J14" s="10"/>
    </row>
    <row r="15" s="1" customFormat="1" ht="20" customHeight="1" spans="1:10">
      <c r="A15" s="7">
        <v>13</v>
      </c>
      <c r="B15" s="7" t="str">
        <f t="shared" si="2"/>
        <v>2021102</v>
      </c>
      <c r="C15" s="7" t="s">
        <v>12</v>
      </c>
      <c r="D15" s="7" t="str">
        <f>"王鑫灵"</f>
        <v>王鑫灵</v>
      </c>
      <c r="E15" s="8">
        <v>104.1</v>
      </c>
      <c r="F15" s="8">
        <v>89.81</v>
      </c>
      <c r="G15" s="8">
        <v>95.53</v>
      </c>
      <c r="H15" s="7">
        <v>78.8</v>
      </c>
      <c r="I15" s="8">
        <f t="shared" si="1"/>
        <v>88.838</v>
      </c>
      <c r="J15" s="10"/>
    </row>
    <row r="16" s="1" customFormat="1" ht="20" customHeight="1" spans="1:10">
      <c r="A16" s="7">
        <v>14</v>
      </c>
      <c r="B16" s="7" t="str">
        <f t="shared" si="2"/>
        <v>2021102</v>
      </c>
      <c r="C16" s="7" t="s">
        <v>12</v>
      </c>
      <c r="D16" s="7" t="str">
        <f>"陈凯悦"</f>
        <v>陈凯悦</v>
      </c>
      <c r="E16" s="8">
        <v>103.7</v>
      </c>
      <c r="F16" s="8">
        <v>82.06</v>
      </c>
      <c r="G16" s="8">
        <v>90.72</v>
      </c>
      <c r="H16" s="7">
        <v>85.8</v>
      </c>
      <c r="I16" s="8">
        <f t="shared" si="1"/>
        <v>88.752</v>
      </c>
      <c r="J16" s="10"/>
    </row>
    <row r="17" s="1" customFormat="1" ht="20" customHeight="1" spans="1:10">
      <c r="A17" s="7">
        <v>15</v>
      </c>
      <c r="B17" s="7" t="str">
        <f t="shared" si="2"/>
        <v>2021102</v>
      </c>
      <c r="C17" s="7" t="s">
        <v>12</v>
      </c>
      <c r="D17" s="7" t="str">
        <f>"李淑佳"</f>
        <v>李淑佳</v>
      </c>
      <c r="E17" s="8">
        <v>101.9</v>
      </c>
      <c r="F17" s="8">
        <v>89.54</v>
      </c>
      <c r="G17" s="8">
        <v>94.48</v>
      </c>
      <c r="H17" s="7">
        <v>75</v>
      </c>
      <c r="I17" s="8">
        <f t="shared" si="1"/>
        <v>86.688</v>
      </c>
      <c r="J17" s="10"/>
    </row>
    <row r="18" s="1" customFormat="1" ht="20" customHeight="1" spans="1:10">
      <c r="A18" s="7">
        <v>16</v>
      </c>
      <c r="B18" s="7" t="str">
        <f t="shared" si="2"/>
        <v>2021102</v>
      </c>
      <c r="C18" s="7" t="s">
        <v>12</v>
      </c>
      <c r="D18" s="7" t="str">
        <f>"王琳慧"</f>
        <v>王琳慧</v>
      </c>
      <c r="E18" s="8">
        <v>89.2</v>
      </c>
      <c r="F18" s="8">
        <v>87.45</v>
      </c>
      <c r="G18" s="8">
        <v>88.15</v>
      </c>
      <c r="H18" s="7">
        <v>82</v>
      </c>
      <c r="I18" s="8">
        <f t="shared" si="1"/>
        <v>85.69</v>
      </c>
      <c r="J18" s="10"/>
    </row>
    <row r="19" s="1" customFormat="1" ht="20" customHeight="1" spans="1:10">
      <c r="A19" s="7">
        <v>17</v>
      </c>
      <c r="B19" s="7" t="str">
        <f t="shared" si="2"/>
        <v>2021102</v>
      </c>
      <c r="C19" s="7" t="s">
        <v>12</v>
      </c>
      <c r="D19" s="7" t="str">
        <f>"杨楠楠"</f>
        <v>杨楠楠</v>
      </c>
      <c r="E19" s="8">
        <v>106.1</v>
      </c>
      <c r="F19" s="8">
        <v>82.96</v>
      </c>
      <c r="G19" s="8">
        <v>92.22</v>
      </c>
      <c r="H19" s="7">
        <v>72.2</v>
      </c>
      <c r="I19" s="8">
        <f t="shared" si="1"/>
        <v>84.212</v>
      </c>
      <c r="J19" s="10"/>
    </row>
    <row r="20" s="1" customFormat="1" ht="20" customHeight="1" spans="1:10">
      <c r="A20" s="7">
        <v>18</v>
      </c>
      <c r="B20" s="7" t="str">
        <f t="shared" si="2"/>
        <v>2021102</v>
      </c>
      <c r="C20" s="7" t="s">
        <v>12</v>
      </c>
      <c r="D20" s="7" t="str">
        <f>"方梦婷"</f>
        <v>方梦婷</v>
      </c>
      <c r="E20" s="8">
        <v>98.2</v>
      </c>
      <c r="F20" s="8">
        <v>76.23</v>
      </c>
      <c r="G20" s="8">
        <v>85.02</v>
      </c>
      <c r="H20" s="7">
        <v>80.6</v>
      </c>
      <c r="I20" s="8">
        <f t="shared" si="1"/>
        <v>83.252</v>
      </c>
      <c r="J20" s="10"/>
    </row>
    <row r="21" s="1" customFormat="1" ht="20" customHeight="1" spans="1:10">
      <c r="A21" s="7">
        <v>19</v>
      </c>
      <c r="B21" s="7" t="str">
        <f t="shared" si="2"/>
        <v>2021102</v>
      </c>
      <c r="C21" s="7" t="s">
        <v>12</v>
      </c>
      <c r="D21" s="7" t="str">
        <f>"李慧子"</f>
        <v>李慧子</v>
      </c>
      <c r="E21" s="8">
        <v>101.3</v>
      </c>
      <c r="F21" s="8">
        <v>76.58</v>
      </c>
      <c r="G21" s="8">
        <v>86.47</v>
      </c>
      <c r="H21" s="7">
        <v>78</v>
      </c>
      <c r="I21" s="8">
        <f t="shared" si="1"/>
        <v>83.082</v>
      </c>
      <c r="J21" s="10"/>
    </row>
    <row r="22" s="1" customFormat="1" ht="20" customHeight="1" spans="1:10">
      <c r="A22" s="7">
        <v>20</v>
      </c>
      <c r="B22" s="7" t="str">
        <f t="shared" si="2"/>
        <v>2021102</v>
      </c>
      <c r="C22" s="7" t="s">
        <v>12</v>
      </c>
      <c r="D22" s="7" t="str">
        <f>"王雨情"</f>
        <v>王雨情</v>
      </c>
      <c r="E22" s="8">
        <v>97.4</v>
      </c>
      <c r="F22" s="8">
        <v>85.09</v>
      </c>
      <c r="G22" s="8">
        <v>90.01</v>
      </c>
      <c r="H22" s="7">
        <v>71.8</v>
      </c>
      <c r="I22" s="8">
        <f t="shared" si="1"/>
        <v>82.726</v>
      </c>
      <c r="J22" s="10"/>
    </row>
    <row r="23" s="1" customFormat="1" ht="20" customHeight="1" spans="1:10">
      <c r="A23" s="7">
        <v>21</v>
      </c>
      <c r="B23" s="7" t="str">
        <f t="shared" ref="B23:B34" si="3">"2021103"</f>
        <v>2021103</v>
      </c>
      <c r="C23" s="7" t="s">
        <v>13</v>
      </c>
      <c r="D23" s="7" t="str">
        <f>"徐宁雪"</f>
        <v>徐宁雪</v>
      </c>
      <c r="E23" s="8">
        <v>111.5</v>
      </c>
      <c r="F23" s="8">
        <v>92.64</v>
      </c>
      <c r="G23" s="8">
        <v>100.18</v>
      </c>
      <c r="H23" s="7">
        <v>76.56</v>
      </c>
      <c r="I23" s="8">
        <f t="shared" si="1"/>
        <v>90.732</v>
      </c>
      <c r="J23" s="10"/>
    </row>
    <row r="24" s="1" customFormat="1" ht="20" customHeight="1" spans="1:10">
      <c r="A24" s="7">
        <v>22</v>
      </c>
      <c r="B24" s="7" t="str">
        <f t="shared" si="3"/>
        <v>2021103</v>
      </c>
      <c r="C24" s="7" t="s">
        <v>13</v>
      </c>
      <c r="D24" s="7" t="str">
        <f>"朱邵琪"</f>
        <v>朱邵琪</v>
      </c>
      <c r="E24" s="8">
        <v>102.1</v>
      </c>
      <c r="F24" s="8">
        <v>92.14</v>
      </c>
      <c r="G24" s="8">
        <v>96.12</v>
      </c>
      <c r="H24" s="7">
        <v>73.34</v>
      </c>
      <c r="I24" s="8">
        <f t="shared" si="1"/>
        <v>87.008</v>
      </c>
      <c r="J24" s="10"/>
    </row>
    <row r="25" s="1" customFormat="1" ht="20" customHeight="1" spans="1:10">
      <c r="A25" s="7">
        <v>23</v>
      </c>
      <c r="B25" s="7" t="str">
        <f t="shared" si="3"/>
        <v>2021103</v>
      </c>
      <c r="C25" s="7" t="s">
        <v>13</v>
      </c>
      <c r="D25" s="7" t="str">
        <f>"任微微"</f>
        <v>任微微</v>
      </c>
      <c r="E25" s="8">
        <v>105.9</v>
      </c>
      <c r="F25" s="8">
        <v>87.21</v>
      </c>
      <c r="G25" s="8">
        <v>94.69</v>
      </c>
      <c r="H25" s="7">
        <v>75.18</v>
      </c>
      <c r="I25" s="8">
        <f t="shared" si="1"/>
        <v>86.886</v>
      </c>
      <c r="J25" s="10"/>
    </row>
    <row r="26" s="1" customFormat="1" ht="20" customHeight="1" spans="1:10">
      <c r="A26" s="7">
        <v>24</v>
      </c>
      <c r="B26" s="7" t="str">
        <f t="shared" si="3"/>
        <v>2021103</v>
      </c>
      <c r="C26" s="7" t="s">
        <v>13</v>
      </c>
      <c r="D26" s="7" t="str">
        <f>"王露露"</f>
        <v>王露露</v>
      </c>
      <c r="E26" s="8">
        <v>93</v>
      </c>
      <c r="F26" s="8">
        <v>86.63</v>
      </c>
      <c r="G26" s="8">
        <v>89.18</v>
      </c>
      <c r="H26" s="7">
        <v>81.82</v>
      </c>
      <c r="I26" s="8">
        <f t="shared" si="1"/>
        <v>86.236</v>
      </c>
      <c r="J26" s="10"/>
    </row>
    <row r="27" s="1" customFormat="1" ht="20" customHeight="1" spans="1:10">
      <c r="A27" s="7">
        <v>25</v>
      </c>
      <c r="B27" s="7" t="str">
        <f t="shared" si="3"/>
        <v>2021103</v>
      </c>
      <c r="C27" s="7" t="s">
        <v>13</v>
      </c>
      <c r="D27" s="7" t="str">
        <f>"李精精"</f>
        <v>李精精</v>
      </c>
      <c r="E27" s="8">
        <v>98.2</v>
      </c>
      <c r="F27" s="8">
        <v>88.74</v>
      </c>
      <c r="G27" s="8">
        <v>92.52</v>
      </c>
      <c r="H27" s="7">
        <v>75.26</v>
      </c>
      <c r="I27" s="8">
        <f t="shared" si="1"/>
        <v>85.616</v>
      </c>
      <c r="J27" s="10"/>
    </row>
    <row r="28" s="1" customFormat="1" ht="20" customHeight="1" spans="1:10">
      <c r="A28" s="7">
        <v>26</v>
      </c>
      <c r="B28" s="7" t="str">
        <f t="shared" si="3"/>
        <v>2021103</v>
      </c>
      <c r="C28" s="7" t="s">
        <v>13</v>
      </c>
      <c r="D28" s="7" t="str">
        <f>"陆改改"</f>
        <v>陆改改</v>
      </c>
      <c r="E28" s="8">
        <v>101.8</v>
      </c>
      <c r="F28" s="8">
        <v>82.05</v>
      </c>
      <c r="G28" s="8">
        <v>89.95</v>
      </c>
      <c r="H28" s="7">
        <v>79.04</v>
      </c>
      <c r="I28" s="8">
        <f t="shared" si="1"/>
        <v>85.586</v>
      </c>
      <c r="J28" s="10"/>
    </row>
    <row r="29" s="1" customFormat="1" ht="20" customHeight="1" spans="1:10">
      <c r="A29" s="7">
        <v>27</v>
      </c>
      <c r="B29" s="7" t="str">
        <f t="shared" si="3"/>
        <v>2021103</v>
      </c>
      <c r="C29" s="7" t="s">
        <v>13</v>
      </c>
      <c r="D29" s="7" t="str">
        <f>"冯晓娟"</f>
        <v>冯晓娟</v>
      </c>
      <c r="E29" s="8">
        <v>95.1</v>
      </c>
      <c r="F29" s="8">
        <v>88.96</v>
      </c>
      <c r="G29" s="8">
        <v>91.42</v>
      </c>
      <c r="H29" s="7">
        <v>75.44</v>
      </c>
      <c r="I29" s="8">
        <f t="shared" si="1"/>
        <v>85.028</v>
      </c>
      <c r="J29" s="10"/>
    </row>
    <row r="30" s="1" customFormat="1" ht="20" customHeight="1" spans="1:10">
      <c r="A30" s="7">
        <v>28</v>
      </c>
      <c r="B30" s="7" t="str">
        <f t="shared" si="3"/>
        <v>2021103</v>
      </c>
      <c r="C30" s="7" t="s">
        <v>13</v>
      </c>
      <c r="D30" s="7" t="str">
        <f>"夏萍"</f>
        <v>夏萍</v>
      </c>
      <c r="E30" s="8">
        <v>106.3</v>
      </c>
      <c r="F30" s="8">
        <v>85.29</v>
      </c>
      <c r="G30" s="8">
        <v>93.69</v>
      </c>
      <c r="H30" s="7">
        <v>70.64</v>
      </c>
      <c r="I30" s="8">
        <f t="shared" si="1"/>
        <v>84.47</v>
      </c>
      <c r="J30" s="10"/>
    </row>
    <row r="31" s="1" customFormat="1" ht="20" customHeight="1" spans="1:10">
      <c r="A31" s="7">
        <v>29</v>
      </c>
      <c r="B31" s="7" t="str">
        <f t="shared" si="3"/>
        <v>2021103</v>
      </c>
      <c r="C31" s="7" t="s">
        <v>13</v>
      </c>
      <c r="D31" s="7" t="str">
        <f>"刘慧"</f>
        <v>刘慧</v>
      </c>
      <c r="E31" s="8">
        <v>95.7</v>
      </c>
      <c r="F31" s="8">
        <v>76.6</v>
      </c>
      <c r="G31" s="8">
        <v>84.24</v>
      </c>
      <c r="H31" s="7">
        <v>81.84</v>
      </c>
      <c r="I31" s="8">
        <f t="shared" si="1"/>
        <v>83.28</v>
      </c>
      <c r="J31" s="10"/>
    </row>
    <row r="32" s="1" customFormat="1" ht="20" customHeight="1" spans="1:10">
      <c r="A32" s="7">
        <v>30</v>
      </c>
      <c r="B32" s="7" t="str">
        <f t="shared" si="3"/>
        <v>2021103</v>
      </c>
      <c r="C32" s="7" t="s">
        <v>13</v>
      </c>
      <c r="D32" s="7" t="str">
        <f>"王丽"</f>
        <v>王丽</v>
      </c>
      <c r="E32" s="8">
        <v>102.9</v>
      </c>
      <c r="F32" s="8">
        <v>82.42</v>
      </c>
      <c r="G32" s="8">
        <v>90.61</v>
      </c>
      <c r="H32" s="7">
        <v>71.98</v>
      </c>
      <c r="I32" s="8">
        <f t="shared" si="1"/>
        <v>83.158</v>
      </c>
      <c r="J32" s="10"/>
    </row>
    <row r="33" s="1" customFormat="1" ht="20" customHeight="1" spans="1:10">
      <c r="A33" s="7">
        <v>31</v>
      </c>
      <c r="B33" s="7" t="str">
        <f t="shared" si="3"/>
        <v>2021103</v>
      </c>
      <c r="C33" s="7" t="s">
        <v>13</v>
      </c>
      <c r="D33" s="7" t="str">
        <f>"张肖肖"</f>
        <v>张肖肖</v>
      </c>
      <c r="E33" s="8">
        <v>97.3</v>
      </c>
      <c r="F33" s="8">
        <v>83.74</v>
      </c>
      <c r="G33" s="8">
        <v>89.16</v>
      </c>
      <c r="H33" s="7">
        <v>73.84</v>
      </c>
      <c r="I33" s="8">
        <f t="shared" si="1"/>
        <v>83.032</v>
      </c>
      <c r="J33" s="10"/>
    </row>
    <row r="34" s="1" customFormat="1" ht="20" customHeight="1" spans="1:10">
      <c r="A34" s="7">
        <v>32</v>
      </c>
      <c r="B34" s="7" t="str">
        <f t="shared" si="3"/>
        <v>2021103</v>
      </c>
      <c r="C34" s="7" t="s">
        <v>13</v>
      </c>
      <c r="D34" s="7" t="str">
        <f>"李雯雯"</f>
        <v>李雯雯</v>
      </c>
      <c r="E34" s="8">
        <v>89.6</v>
      </c>
      <c r="F34" s="8">
        <v>83.4</v>
      </c>
      <c r="G34" s="8">
        <v>85.88</v>
      </c>
      <c r="H34" s="7">
        <v>78.16</v>
      </c>
      <c r="I34" s="8">
        <f t="shared" si="1"/>
        <v>82.792</v>
      </c>
      <c r="J34" s="10"/>
    </row>
    <row r="35" s="1" customFormat="1" ht="20" customHeight="1" spans="1:10">
      <c r="A35" s="7">
        <v>33</v>
      </c>
      <c r="B35" s="7" t="str">
        <f t="shared" ref="B35:B48" si="4">"2021104"</f>
        <v>2021104</v>
      </c>
      <c r="C35" s="7" t="s">
        <v>14</v>
      </c>
      <c r="D35" s="7" t="str">
        <f>"韩冬梅"</f>
        <v>韩冬梅</v>
      </c>
      <c r="E35" s="8">
        <v>99.2</v>
      </c>
      <c r="F35" s="8">
        <v>88.77</v>
      </c>
      <c r="G35" s="8">
        <v>92.94</v>
      </c>
      <c r="H35" s="7">
        <v>84.72</v>
      </c>
      <c r="I35" s="8">
        <f t="shared" si="1"/>
        <v>89.652</v>
      </c>
      <c r="J35" s="10"/>
    </row>
    <row r="36" s="1" customFormat="1" ht="20" customHeight="1" spans="1:10">
      <c r="A36" s="7">
        <v>34</v>
      </c>
      <c r="B36" s="7" t="str">
        <f t="shared" si="4"/>
        <v>2021104</v>
      </c>
      <c r="C36" s="7" t="s">
        <v>14</v>
      </c>
      <c r="D36" s="7" t="str">
        <f>"范梦情"</f>
        <v>范梦情</v>
      </c>
      <c r="E36" s="8">
        <v>103.4</v>
      </c>
      <c r="F36" s="8">
        <v>83.31</v>
      </c>
      <c r="G36" s="8">
        <v>91.35</v>
      </c>
      <c r="H36" s="7">
        <v>85.88</v>
      </c>
      <c r="I36" s="8">
        <f t="shared" si="1"/>
        <v>89.162</v>
      </c>
      <c r="J36" s="10"/>
    </row>
    <row r="37" s="1" customFormat="1" ht="20" customHeight="1" spans="1:10">
      <c r="A37" s="7">
        <v>35</v>
      </c>
      <c r="B37" s="7" t="str">
        <f t="shared" si="4"/>
        <v>2021104</v>
      </c>
      <c r="C37" s="7" t="s">
        <v>14</v>
      </c>
      <c r="D37" s="7" t="str">
        <f>"朱小倩"</f>
        <v>朱小倩</v>
      </c>
      <c r="E37" s="8">
        <v>99.4</v>
      </c>
      <c r="F37" s="8">
        <v>81.62</v>
      </c>
      <c r="G37" s="8">
        <v>88.73</v>
      </c>
      <c r="H37" s="7">
        <v>87.02</v>
      </c>
      <c r="I37" s="8">
        <f t="shared" si="1"/>
        <v>88.046</v>
      </c>
      <c r="J37" s="10"/>
    </row>
    <row r="38" s="1" customFormat="1" ht="20" customHeight="1" spans="1:10">
      <c r="A38" s="7">
        <v>36</v>
      </c>
      <c r="B38" s="7" t="str">
        <f t="shared" si="4"/>
        <v>2021104</v>
      </c>
      <c r="C38" s="7" t="s">
        <v>14</v>
      </c>
      <c r="D38" s="7" t="str">
        <f>"夏思雅"</f>
        <v>夏思雅</v>
      </c>
      <c r="E38" s="8">
        <v>98</v>
      </c>
      <c r="F38" s="8">
        <v>81.37</v>
      </c>
      <c r="G38" s="8">
        <v>88.02</v>
      </c>
      <c r="H38" s="7">
        <v>87.52</v>
      </c>
      <c r="I38" s="8">
        <f t="shared" si="1"/>
        <v>87.82</v>
      </c>
      <c r="J38" s="10"/>
    </row>
    <row r="39" s="1" customFormat="1" ht="20" customHeight="1" spans="1:10">
      <c r="A39" s="7">
        <v>37</v>
      </c>
      <c r="B39" s="7" t="str">
        <f t="shared" si="4"/>
        <v>2021104</v>
      </c>
      <c r="C39" s="7" t="s">
        <v>14</v>
      </c>
      <c r="D39" s="7" t="str">
        <f>"程嘉慧"</f>
        <v>程嘉慧</v>
      </c>
      <c r="E39" s="8">
        <v>107.5</v>
      </c>
      <c r="F39" s="8">
        <v>84.06</v>
      </c>
      <c r="G39" s="8">
        <v>93.44</v>
      </c>
      <c r="H39" s="7">
        <v>77.44</v>
      </c>
      <c r="I39" s="8">
        <f t="shared" si="1"/>
        <v>87.04</v>
      </c>
      <c r="J39" s="10"/>
    </row>
    <row r="40" s="1" customFormat="1" ht="20" customHeight="1" spans="1:10">
      <c r="A40" s="7">
        <v>38</v>
      </c>
      <c r="B40" s="7" t="str">
        <f t="shared" si="4"/>
        <v>2021104</v>
      </c>
      <c r="C40" s="7" t="s">
        <v>14</v>
      </c>
      <c r="D40" s="7" t="str">
        <f>"巩凤"</f>
        <v>巩凤</v>
      </c>
      <c r="E40" s="8">
        <v>104.8</v>
      </c>
      <c r="F40" s="8">
        <v>82.84</v>
      </c>
      <c r="G40" s="8">
        <v>91.62</v>
      </c>
      <c r="H40" s="7">
        <v>79.5</v>
      </c>
      <c r="I40" s="8">
        <f t="shared" si="1"/>
        <v>86.772</v>
      </c>
      <c r="J40" s="10"/>
    </row>
    <row r="41" s="1" customFormat="1" ht="20" customHeight="1" spans="1:10">
      <c r="A41" s="7">
        <v>39</v>
      </c>
      <c r="B41" s="7" t="str">
        <f t="shared" si="4"/>
        <v>2021104</v>
      </c>
      <c r="C41" s="7" t="s">
        <v>14</v>
      </c>
      <c r="D41" s="7" t="str">
        <f>"张莎莎"</f>
        <v>张莎莎</v>
      </c>
      <c r="E41" s="8">
        <v>96.5</v>
      </c>
      <c r="F41" s="8">
        <v>86.32</v>
      </c>
      <c r="G41" s="8">
        <v>90.39</v>
      </c>
      <c r="H41" s="7">
        <v>80.4</v>
      </c>
      <c r="I41" s="8">
        <f t="shared" si="1"/>
        <v>86.394</v>
      </c>
      <c r="J41" s="10"/>
    </row>
    <row r="42" s="1" customFormat="1" ht="20" customHeight="1" spans="1:10">
      <c r="A42" s="7">
        <v>40</v>
      </c>
      <c r="B42" s="7" t="str">
        <f t="shared" si="4"/>
        <v>2021104</v>
      </c>
      <c r="C42" s="7" t="s">
        <v>14</v>
      </c>
      <c r="D42" s="7" t="str">
        <f>"孙城城"</f>
        <v>孙城城</v>
      </c>
      <c r="E42" s="8">
        <v>105.4</v>
      </c>
      <c r="F42" s="8">
        <v>73.5</v>
      </c>
      <c r="G42" s="8">
        <v>86.26</v>
      </c>
      <c r="H42" s="7">
        <v>85.4</v>
      </c>
      <c r="I42" s="8">
        <f t="shared" si="1"/>
        <v>85.916</v>
      </c>
      <c r="J42" s="10"/>
    </row>
    <row r="43" s="1" customFormat="1" ht="20" customHeight="1" spans="1:10">
      <c r="A43" s="7">
        <v>41</v>
      </c>
      <c r="B43" s="7" t="str">
        <f t="shared" si="4"/>
        <v>2021104</v>
      </c>
      <c r="C43" s="7" t="s">
        <v>14</v>
      </c>
      <c r="D43" s="7" t="str">
        <f>"殷淑慧"</f>
        <v>殷淑慧</v>
      </c>
      <c r="E43" s="8">
        <v>95.1</v>
      </c>
      <c r="F43" s="8">
        <v>85.05</v>
      </c>
      <c r="G43" s="8">
        <v>89.07</v>
      </c>
      <c r="H43" s="7">
        <v>79.46</v>
      </c>
      <c r="I43" s="8">
        <f t="shared" si="1"/>
        <v>85.226</v>
      </c>
      <c r="J43" s="10"/>
    </row>
    <row r="44" s="1" customFormat="1" ht="20" customHeight="1" spans="1:10">
      <c r="A44" s="7">
        <v>42</v>
      </c>
      <c r="B44" s="7" t="str">
        <f t="shared" si="4"/>
        <v>2021104</v>
      </c>
      <c r="C44" s="7" t="s">
        <v>14</v>
      </c>
      <c r="D44" s="7" t="str">
        <f>"高雅晴"</f>
        <v>高雅晴</v>
      </c>
      <c r="E44" s="8">
        <v>100.3</v>
      </c>
      <c r="F44" s="8">
        <v>84.63</v>
      </c>
      <c r="G44" s="8">
        <v>90.9</v>
      </c>
      <c r="H44" s="7">
        <v>76.34</v>
      </c>
      <c r="I44" s="8">
        <f t="shared" si="1"/>
        <v>85.076</v>
      </c>
      <c r="J44" s="10"/>
    </row>
    <row r="45" s="1" customFormat="1" ht="20" customHeight="1" spans="1:10">
      <c r="A45" s="7">
        <v>43</v>
      </c>
      <c r="B45" s="7" t="str">
        <f t="shared" si="4"/>
        <v>2021104</v>
      </c>
      <c r="C45" s="7" t="s">
        <v>14</v>
      </c>
      <c r="D45" s="7" t="str">
        <f>"王雨晨"</f>
        <v>王雨晨</v>
      </c>
      <c r="E45" s="8">
        <v>97.5</v>
      </c>
      <c r="F45" s="8">
        <v>84.57</v>
      </c>
      <c r="G45" s="8">
        <v>89.74</v>
      </c>
      <c r="H45" s="7">
        <v>75.5</v>
      </c>
      <c r="I45" s="8">
        <f t="shared" si="1"/>
        <v>84.044</v>
      </c>
      <c r="J45" s="10"/>
    </row>
    <row r="46" s="1" customFormat="1" ht="20" customHeight="1" spans="1:10">
      <c r="A46" s="7">
        <v>44</v>
      </c>
      <c r="B46" s="7" t="str">
        <f t="shared" si="4"/>
        <v>2021104</v>
      </c>
      <c r="C46" s="7" t="s">
        <v>14</v>
      </c>
      <c r="D46" s="7" t="str">
        <f>"王孟司"</f>
        <v>王孟司</v>
      </c>
      <c r="E46" s="8">
        <v>97.5</v>
      </c>
      <c r="F46" s="8">
        <v>75.54</v>
      </c>
      <c r="G46" s="8">
        <v>84.32</v>
      </c>
      <c r="H46" s="7">
        <v>82.36</v>
      </c>
      <c r="I46" s="8">
        <f t="shared" si="1"/>
        <v>83.536</v>
      </c>
      <c r="J46" s="10"/>
    </row>
    <row r="47" s="1" customFormat="1" ht="20" customHeight="1" spans="1:10">
      <c r="A47" s="7">
        <v>45</v>
      </c>
      <c r="B47" s="7" t="str">
        <f t="shared" si="4"/>
        <v>2021104</v>
      </c>
      <c r="C47" s="7" t="s">
        <v>14</v>
      </c>
      <c r="D47" s="7" t="str">
        <f>"孙文杰"</f>
        <v>孙文杰</v>
      </c>
      <c r="E47" s="8">
        <v>90.6</v>
      </c>
      <c r="F47" s="8">
        <v>84.18</v>
      </c>
      <c r="G47" s="8">
        <v>86.75</v>
      </c>
      <c r="H47" s="7">
        <v>77.8</v>
      </c>
      <c r="I47" s="8">
        <f t="shared" si="1"/>
        <v>83.17</v>
      </c>
      <c r="J47" s="10"/>
    </row>
    <row r="48" s="1" customFormat="1" ht="20" customHeight="1" spans="1:10">
      <c r="A48" s="7">
        <v>46</v>
      </c>
      <c r="B48" s="7" t="str">
        <f t="shared" si="4"/>
        <v>2021104</v>
      </c>
      <c r="C48" s="7" t="s">
        <v>14</v>
      </c>
      <c r="D48" s="7" t="str">
        <f>"王静"</f>
        <v>王静</v>
      </c>
      <c r="E48" s="8">
        <v>95.7</v>
      </c>
      <c r="F48" s="8">
        <v>81.91</v>
      </c>
      <c r="G48" s="8">
        <v>87.43</v>
      </c>
      <c r="H48" s="7">
        <v>74.4</v>
      </c>
      <c r="I48" s="8">
        <f t="shared" si="1"/>
        <v>82.218</v>
      </c>
      <c r="J48" s="10"/>
    </row>
    <row r="49" s="1" customFormat="1" ht="20" customHeight="1" spans="1:10">
      <c r="A49" s="7">
        <v>47</v>
      </c>
      <c r="B49" s="7" t="str">
        <f t="shared" ref="B49:B62" si="5">"2021105"</f>
        <v>2021105</v>
      </c>
      <c r="C49" s="7" t="s">
        <v>15</v>
      </c>
      <c r="D49" s="7" t="str">
        <f>"李宇情"</f>
        <v>李宇情</v>
      </c>
      <c r="E49" s="8">
        <v>100.8</v>
      </c>
      <c r="F49" s="8">
        <v>86.64</v>
      </c>
      <c r="G49" s="8">
        <v>92.3</v>
      </c>
      <c r="H49" s="7">
        <v>82.5</v>
      </c>
      <c r="I49" s="8">
        <f t="shared" si="1"/>
        <v>88.38</v>
      </c>
      <c r="J49" s="10"/>
    </row>
    <row r="50" s="1" customFormat="1" ht="20" customHeight="1" spans="1:10">
      <c r="A50" s="7">
        <v>48</v>
      </c>
      <c r="B50" s="7" t="str">
        <f t="shared" si="5"/>
        <v>2021105</v>
      </c>
      <c r="C50" s="7" t="s">
        <v>15</v>
      </c>
      <c r="D50" s="7" t="str">
        <f>"罗彤"</f>
        <v>罗彤</v>
      </c>
      <c r="E50" s="8">
        <v>98.9</v>
      </c>
      <c r="F50" s="8">
        <v>86.74</v>
      </c>
      <c r="G50" s="8">
        <v>91.6</v>
      </c>
      <c r="H50" s="7">
        <v>81.36</v>
      </c>
      <c r="I50" s="8">
        <f t="shared" si="1"/>
        <v>87.504</v>
      </c>
      <c r="J50" s="10"/>
    </row>
    <row r="51" s="1" customFormat="1" ht="20" customHeight="1" spans="1:10">
      <c r="A51" s="7">
        <v>49</v>
      </c>
      <c r="B51" s="7" t="str">
        <f t="shared" si="5"/>
        <v>2021105</v>
      </c>
      <c r="C51" s="7" t="s">
        <v>15</v>
      </c>
      <c r="D51" s="7" t="str">
        <f>"孙晚"</f>
        <v>孙晚</v>
      </c>
      <c r="E51" s="8">
        <v>101.5</v>
      </c>
      <c r="F51" s="8">
        <v>87.3</v>
      </c>
      <c r="G51" s="8">
        <v>92.98</v>
      </c>
      <c r="H51" s="7">
        <v>78.6</v>
      </c>
      <c r="I51" s="8">
        <f t="shared" si="1"/>
        <v>87.228</v>
      </c>
      <c r="J51" s="10"/>
    </row>
    <row r="52" s="1" customFormat="1" ht="20" customHeight="1" spans="1:10">
      <c r="A52" s="7">
        <v>50</v>
      </c>
      <c r="B52" s="7" t="str">
        <f t="shared" si="5"/>
        <v>2021105</v>
      </c>
      <c r="C52" s="7" t="s">
        <v>15</v>
      </c>
      <c r="D52" s="7" t="str">
        <f>"段海芸"</f>
        <v>段海芸</v>
      </c>
      <c r="E52" s="8">
        <v>101.7</v>
      </c>
      <c r="F52" s="8">
        <v>78.92</v>
      </c>
      <c r="G52" s="8">
        <v>88.03</v>
      </c>
      <c r="H52" s="7">
        <v>84.86</v>
      </c>
      <c r="I52" s="8">
        <f t="shared" si="1"/>
        <v>86.762</v>
      </c>
      <c r="J52" s="10"/>
    </row>
    <row r="53" s="1" customFormat="1" ht="20" customHeight="1" spans="1:10">
      <c r="A53" s="7">
        <v>51</v>
      </c>
      <c r="B53" s="7" t="str">
        <f t="shared" si="5"/>
        <v>2021105</v>
      </c>
      <c r="C53" s="7" t="s">
        <v>15</v>
      </c>
      <c r="D53" s="7" t="str">
        <f>"王香香"</f>
        <v>王香香</v>
      </c>
      <c r="E53" s="8">
        <v>103.8</v>
      </c>
      <c r="F53" s="8">
        <v>80.71</v>
      </c>
      <c r="G53" s="8">
        <v>89.95</v>
      </c>
      <c r="H53" s="7">
        <v>81.9</v>
      </c>
      <c r="I53" s="8">
        <f t="shared" si="1"/>
        <v>86.73</v>
      </c>
      <c r="J53" s="10"/>
    </row>
    <row r="54" s="1" customFormat="1" ht="20" customHeight="1" spans="1:10">
      <c r="A54" s="7">
        <v>52</v>
      </c>
      <c r="B54" s="7" t="str">
        <f t="shared" si="5"/>
        <v>2021105</v>
      </c>
      <c r="C54" s="7" t="s">
        <v>15</v>
      </c>
      <c r="D54" s="7" t="str">
        <f>"黄孟婷"</f>
        <v>黄孟婷</v>
      </c>
      <c r="E54" s="8">
        <v>100.6</v>
      </c>
      <c r="F54" s="8">
        <v>83.14</v>
      </c>
      <c r="G54" s="8">
        <v>90.12</v>
      </c>
      <c r="H54" s="7">
        <v>81</v>
      </c>
      <c r="I54" s="8">
        <f t="shared" si="1"/>
        <v>86.472</v>
      </c>
      <c r="J54" s="10"/>
    </row>
    <row r="55" s="1" customFormat="1" ht="20" customHeight="1" spans="1:10">
      <c r="A55" s="7">
        <v>53</v>
      </c>
      <c r="B55" s="7" t="str">
        <f t="shared" si="5"/>
        <v>2021105</v>
      </c>
      <c r="C55" s="7" t="s">
        <v>15</v>
      </c>
      <c r="D55" s="7" t="str">
        <f>"朱芳"</f>
        <v>朱芳</v>
      </c>
      <c r="E55" s="8">
        <v>101.2</v>
      </c>
      <c r="F55" s="8">
        <v>78.22</v>
      </c>
      <c r="G55" s="8">
        <v>87.41</v>
      </c>
      <c r="H55" s="7">
        <v>84.6</v>
      </c>
      <c r="I55" s="8">
        <f t="shared" si="1"/>
        <v>86.286</v>
      </c>
      <c r="J55" s="10"/>
    </row>
    <row r="56" s="1" customFormat="1" ht="20" customHeight="1" spans="1:10">
      <c r="A56" s="7">
        <v>54</v>
      </c>
      <c r="B56" s="7" t="str">
        <f t="shared" si="5"/>
        <v>2021105</v>
      </c>
      <c r="C56" s="7" t="s">
        <v>15</v>
      </c>
      <c r="D56" s="7" t="str">
        <f>"沈静静"</f>
        <v>沈静静</v>
      </c>
      <c r="E56" s="8">
        <v>99.8</v>
      </c>
      <c r="F56" s="8">
        <v>79.76</v>
      </c>
      <c r="G56" s="8">
        <v>87.78</v>
      </c>
      <c r="H56" s="7">
        <v>80.96</v>
      </c>
      <c r="I56" s="8">
        <f t="shared" si="1"/>
        <v>85.052</v>
      </c>
      <c r="J56" s="10"/>
    </row>
    <row r="57" s="1" customFormat="1" ht="20" customHeight="1" spans="1:10">
      <c r="A57" s="7">
        <v>55</v>
      </c>
      <c r="B57" s="7" t="str">
        <f t="shared" si="5"/>
        <v>2021105</v>
      </c>
      <c r="C57" s="7" t="s">
        <v>15</v>
      </c>
      <c r="D57" s="7" t="str">
        <f>"杨东芳"</f>
        <v>杨东芳</v>
      </c>
      <c r="E57" s="8">
        <v>99.2</v>
      </c>
      <c r="F57" s="8">
        <v>82.81</v>
      </c>
      <c r="G57" s="8">
        <v>89.37</v>
      </c>
      <c r="H57" s="7">
        <v>76.2</v>
      </c>
      <c r="I57" s="8">
        <f t="shared" si="1"/>
        <v>84.102</v>
      </c>
      <c r="J57" s="10"/>
    </row>
    <row r="58" s="1" customFormat="1" ht="20" customHeight="1" spans="1:10">
      <c r="A58" s="7">
        <v>56</v>
      </c>
      <c r="B58" s="7" t="str">
        <f t="shared" si="5"/>
        <v>2021105</v>
      </c>
      <c r="C58" s="7" t="s">
        <v>15</v>
      </c>
      <c r="D58" s="7" t="str">
        <f>"黄思云"</f>
        <v>黄思云</v>
      </c>
      <c r="E58" s="8">
        <v>99</v>
      </c>
      <c r="F58" s="8">
        <v>77.27</v>
      </c>
      <c r="G58" s="8">
        <v>85.96</v>
      </c>
      <c r="H58" s="7">
        <v>79.6</v>
      </c>
      <c r="I58" s="8">
        <f t="shared" si="1"/>
        <v>83.416</v>
      </c>
      <c r="J58" s="10"/>
    </row>
    <row r="59" s="1" customFormat="1" ht="20" customHeight="1" spans="1:10">
      <c r="A59" s="7">
        <v>57</v>
      </c>
      <c r="B59" s="7" t="str">
        <f t="shared" si="5"/>
        <v>2021105</v>
      </c>
      <c r="C59" s="7" t="s">
        <v>15</v>
      </c>
      <c r="D59" s="7" t="str">
        <f>"纪诚雪"</f>
        <v>纪诚雪</v>
      </c>
      <c r="E59" s="8">
        <v>86</v>
      </c>
      <c r="F59" s="8">
        <v>85.37</v>
      </c>
      <c r="G59" s="8">
        <v>85.62</v>
      </c>
      <c r="H59" s="7">
        <v>75.92</v>
      </c>
      <c r="I59" s="8">
        <f t="shared" si="1"/>
        <v>81.74</v>
      </c>
      <c r="J59" s="10"/>
    </row>
    <row r="60" s="1" customFormat="1" ht="20" customHeight="1" spans="1:10">
      <c r="A60" s="7">
        <v>58</v>
      </c>
      <c r="B60" s="7" t="str">
        <f t="shared" si="5"/>
        <v>2021105</v>
      </c>
      <c r="C60" s="7" t="s">
        <v>15</v>
      </c>
      <c r="D60" s="7" t="str">
        <f>"房孟云"</f>
        <v>房孟云</v>
      </c>
      <c r="E60" s="8">
        <v>92</v>
      </c>
      <c r="F60" s="8">
        <v>80.15</v>
      </c>
      <c r="G60" s="8">
        <v>84.89</v>
      </c>
      <c r="H60" s="7">
        <v>74.3</v>
      </c>
      <c r="I60" s="8">
        <f t="shared" si="1"/>
        <v>80.654</v>
      </c>
      <c r="J60" s="10"/>
    </row>
    <row r="61" s="1" customFormat="1" ht="20" customHeight="1" spans="1:10">
      <c r="A61" s="7">
        <v>59</v>
      </c>
      <c r="B61" s="7" t="str">
        <f t="shared" si="5"/>
        <v>2021105</v>
      </c>
      <c r="C61" s="7" t="s">
        <v>15</v>
      </c>
      <c r="D61" s="7" t="str">
        <f>"解程梅"</f>
        <v>解程梅</v>
      </c>
      <c r="E61" s="8">
        <v>91.6</v>
      </c>
      <c r="F61" s="8">
        <v>69.67</v>
      </c>
      <c r="G61" s="8">
        <v>78.44</v>
      </c>
      <c r="H61" s="7">
        <v>81.8</v>
      </c>
      <c r="I61" s="8">
        <f t="shared" si="1"/>
        <v>79.784</v>
      </c>
      <c r="J61" s="10"/>
    </row>
    <row r="62" s="1" customFormat="1" ht="20" customHeight="1" spans="1:10">
      <c r="A62" s="7">
        <v>60</v>
      </c>
      <c r="B62" s="7" t="str">
        <f t="shared" si="5"/>
        <v>2021105</v>
      </c>
      <c r="C62" s="7" t="s">
        <v>15</v>
      </c>
      <c r="D62" s="7" t="str">
        <f>"张思雨"</f>
        <v>张思雨</v>
      </c>
      <c r="E62" s="8">
        <v>97.3</v>
      </c>
      <c r="F62" s="8">
        <v>65.95</v>
      </c>
      <c r="G62" s="8">
        <v>78.49</v>
      </c>
      <c r="H62" s="7">
        <v>81.4</v>
      </c>
      <c r="I62" s="8">
        <f t="shared" si="1"/>
        <v>79.654</v>
      </c>
      <c r="J62" s="10"/>
    </row>
    <row r="63" s="1" customFormat="1" ht="20" customHeight="1" spans="1:10">
      <c r="A63" s="7">
        <v>61</v>
      </c>
      <c r="B63" s="7" t="str">
        <f t="shared" ref="B63:B76" si="6">"2021106"</f>
        <v>2021106</v>
      </c>
      <c r="C63" s="7" t="s">
        <v>16</v>
      </c>
      <c r="D63" s="7" t="str">
        <f>"刘杨梦"</f>
        <v>刘杨梦</v>
      </c>
      <c r="E63" s="8">
        <v>106.5</v>
      </c>
      <c r="F63" s="8">
        <v>97.27</v>
      </c>
      <c r="G63" s="8">
        <v>100.96</v>
      </c>
      <c r="H63" s="7">
        <v>77.28</v>
      </c>
      <c r="I63" s="8">
        <f t="shared" si="1"/>
        <v>91.488</v>
      </c>
      <c r="J63" s="10"/>
    </row>
    <row r="64" s="1" customFormat="1" ht="20" customHeight="1" spans="1:10">
      <c r="A64" s="7">
        <v>62</v>
      </c>
      <c r="B64" s="7" t="str">
        <f t="shared" si="6"/>
        <v>2021106</v>
      </c>
      <c r="C64" s="7" t="s">
        <v>16</v>
      </c>
      <c r="D64" s="7" t="str">
        <f>"郑明慧"</f>
        <v>郑明慧</v>
      </c>
      <c r="E64" s="8">
        <v>105.3</v>
      </c>
      <c r="F64" s="8">
        <v>89.17</v>
      </c>
      <c r="G64" s="8">
        <v>95.62</v>
      </c>
      <c r="H64" s="7">
        <v>82.06</v>
      </c>
      <c r="I64" s="8">
        <f t="shared" si="1"/>
        <v>90.196</v>
      </c>
      <c r="J64" s="10"/>
    </row>
    <row r="65" s="1" customFormat="1" ht="20" customHeight="1" spans="1:10">
      <c r="A65" s="7">
        <v>63</v>
      </c>
      <c r="B65" s="7" t="str">
        <f t="shared" si="6"/>
        <v>2021106</v>
      </c>
      <c r="C65" s="7" t="s">
        <v>16</v>
      </c>
      <c r="D65" s="7" t="str">
        <f>"徐宵"</f>
        <v>徐宵</v>
      </c>
      <c r="E65" s="8">
        <v>110.2</v>
      </c>
      <c r="F65" s="8">
        <v>99.19</v>
      </c>
      <c r="G65" s="8">
        <v>103.59</v>
      </c>
      <c r="H65" s="7">
        <v>69.92</v>
      </c>
      <c r="I65" s="8">
        <f t="shared" si="1"/>
        <v>90.122</v>
      </c>
      <c r="J65" s="10"/>
    </row>
    <row r="66" s="1" customFormat="1" ht="20" customHeight="1" spans="1:10">
      <c r="A66" s="7">
        <v>64</v>
      </c>
      <c r="B66" s="7" t="str">
        <f t="shared" si="6"/>
        <v>2021106</v>
      </c>
      <c r="C66" s="7" t="s">
        <v>16</v>
      </c>
      <c r="D66" s="7" t="str">
        <f>"赵宁"</f>
        <v>赵宁</v>
      </c>
      <c r="E66" s="8">
        <v>106.2</v>
      </c>
      <c r="F66" s="8">
        <v>95.69</v>
      </c>
      <c r="G66" s="8">
        <v>99.89</v>
      </c>
      <c r="H66" s="7">
        <v>74.6</v>
      </c>
      <c r="I66" s="8">
        <f t="shared" si="1"/>
        <v>89.774</v>
      </c>
      <c r="J66" s="10"/>
    </row>
    <row r="67" s="1" customFormat="1" ht="20" customHeight="1" spans="1:10">
      <c r="A67" s="7">
        <v>65</v>
      </c>
      <c r="B67" s="7" t="str">
        <f t="shared" si="6"/>
        <v>2021106</v>
      </c>
      <c r="C67" s="7" t="s">
        <v>16</v>
      </c>
      <c r="D67" s="7" t="str">
        <f>"刘月玲"</f>
        <v>刘月玲</v>
      </c>
      <c r="E67" s="8">
        <v>101.9</v>
      </c>
      <c r="F67" s="8">
        <v>89.17</v>
      </c>
      <c r="G67" s="8">
        <v>94.26</v>
      </c>
      <c r="H67" s="7">
        <v>82.22</v>
      </c>
      <c r="I67" s="8">
        <f t="shared" ref="I67:I102" si="7">G67*0.6+H67*0.4</f>
        <v>89.444</v>
      </c>
      <c r="J67" s="10"/>
    </row>
    <row r="68" s="1" customFormat="1" ht="20" customHeight="1" spans="1:10">
      <c r="A68" s="7">
        <v>66</v>
      </c>
      <c r="B68" s="7" t="str">
        <f t="shared" si="6"/>
        <v>2021106</v>
      </c>
      <c r="C68" s="7" t="s">
        <v>16</v>
      </c>
      <c r="D68" s="7" t="str">
        <f>"马红艳"</f>
        <v>马红艳</v>
      </c>
      <c r="E68" s="8">
        <v>101.9</v>
      </c>
      <c r="F68" s="8">
        <v>96.37</v>
      </c>
      <c r="G68" s="8">
        <v>98.58</v>
      </c>
      <c r="H68" s="7">
        <v>74.18</v>
      </c>
      <c r="I68" s="8">
        <f t="shared" si="7"/>
        <v>88.82</v>
      </c>
      <c r="J68" s="10"/>
    </row>
    <row r="69" s="1" customFormat="1" ht="20" customHeight="1" spans="1:10">
      <c r="A69" s="7">
        <v>67</v>
      </c>
      <c r="B69" s="7" t="str">
        <f t="shared" si="6"/>
        <v>2021106</v>
      </c>
      <c r="C69" s="7" t="s">
        <v>16</v>
      </c>
      <c r="D69" s="7" t="str">
        <f>"罗胜男"</f>
        <v>罗胜男</v>
      </c>
      <c r="E69" s="8">
        <v>101.4</v>
      </c>
      <c r="F69" s="8">
        <v>85.17</v>
      </c>
      <c r="G69" s="8">
        <v>91.66</v>
      </c>
      <c r="H69" s="7">
        <v>82.37</v>
      </c>
      <c r="I69" s="8">
        <f t="shared" si="7"/>
        <v>87.944</v>
      </c>
      <c r="J69" s="10"/>
    </row>
    <row r="70" s="1" customFormat="1" ht="20" customHeight="1" spans="1:10">
      <c r="A70" s="7">
        <v>68</v>
      </c>
      <c r="B70" s="7" t="str">
        <f t="shared" si="6"/>
        <v>2021106</v>
      </c>
      <c r="C70" s="7" t="s">
        <v>16</v>
      </c>
      <c r="D70" s="7" t="str">
        <f>"任珂蓉"</f>
        <v>任珂蓉</v>
      </c>
      <c r="E70" s="8">
        <v>96.5</v>
      </c>
      <c r="F70" s="8">
        <v>85.69</v>
      </c>
      <c r="G70" s="8">
        <v>90.01</v>
      </c>
      <c r="H70" s="7">
        <v>84.39</v>
      </c>
      <c r="I70" s="8">
        <f t="shared" si="7"/>
        <v>87.762</v>
      </c>
      <c r="J70" s="10"/>
    </row>
    <row r="71" s="1" customFormat="1" ht="20" customHeight="1" spans="1:10">
      <c r="A71" s="7">
        <v>69</v>
      </c>
      <c r="B71" s="7" t="str">
        <f t="shared" si="6"/>
        <v>2021106</v>
      </c>
      <c r="C71" s="7" t="s">
        <v>16</v>
      </c>
      <c r="D71" s="7" t="str">
        <f>"纪远远"</f>
        <v>纪远远</v>
      </c>
      <c r="E71" s="8">
        <v>98.6</v>
      </c>
      <c r="F71" s="8">
        <v>92.06</v>
      </c>
      <c r="G71" s="8">
        <v>94.68</v>
      </c>
      <c r="H71" s="7">
        <v>76.1</v>
      </c>
      <c r="I71" s="8">
        <f t="shared" si="7"/>
        <v>87.248</v>
      </c>
      <c r="J71" s="10"/>
    </row>
    <row r="72" s="1" customFormat="1" ht="20" customHeight="1" spans="1:10">
      <c r="A72" s="7">
        <v>70</v>
      </c>
      <c r="B72" s="7" t="str">
        <f t="shared" si="6"/>
        <v>2021106</v>
      </c>
      <c r="C72" s="7" t="s">
        <v>16</v>
      </c>
      <c r="D72" s="7" t="str">
        <f>"庄景琪"</f>
        <v>庄景琪</v>
      </c>
      <c r="E72" s="8">
        <v>95.1</v>
      </c>
      <c r="F72" s="8">
        <v>78.83</v>
      </c>
      <c r="G72" s="8">
        <v>85.34</v>
      </c>
      <c r="H72" s="7">
        <v>87.78</v>
      </c>
      <c r="I72" s="8">
        <f t="shared" si="7"/>
        <v>86.316</v>
      </c>
      <c r="J72" s="10"/>
    </row>
    <row r="73" s="1" customFormat="1" ht="20" customHeight="1" spans="1:10">
      <c r="A73" s="7">
        <v>71</v>
      </c>
      <c r="B73" s="7" t="str">
        <f t="shared" si="6"/>
        <v>2021106</v>
      </c>
      <c r="C73" s="7" t="s">
        <v>16</v>
      </c>
      <c r="D73" s="7" t="str">
        <f>"郑婷婷"</f>
        <v>郑婷婷</v>
      </c>
      <c r="E73" s="8">
        <v>101.8</v>
      </c>
      <c r="F73" s="8">
        <v>79.67</v>
      </c>
      <c r="G73" s="8">
        <v>88.52</v>
      </c>
      <c r="H73" s="7">
        <v>82.13</v>
      </c>
      <c r="I73" s="8">
        <f t="shared" si="7"/>
        <v>85.964</v>
      </c>
      <c r="J73" s="10"/>
    </row>
    <row r="74" s="1" customFormat="1" ht="20" customHeight="1" spans="1:10">
      <c r="A74" s="7">
        <v>72</v>
      </c>
      <c r="B74" s="7" t="str">
        <f t="shared" si="6"/>
        <v>2021106</v>
      </c>
      <c r="C74" s="7" t="s">
        <v>16</v>
      </c>
      <c r="D74" s="7" t="str">
        <f>"代玲玉"</f>
        <v>代玲玉</v>
      </c>
      <c r="E74" s="8">
        <v>101.8</v>
      </c>
      <c r="F74" s="8">
        <v>78.9</v>
      </c>
      <c r="G74" s="8">
        <v>88.06</v>
      </c>
      <c r="H74" s="7">
        <v>81.94</v>
      </c>
      <c r="I74" s="8">
        <f t="shared" si="7"/>
        <v>85.612</v>
      </c>
      <c r="J74" s="10"/>
    </row>
    <row r="75" s="1" customFormat="1" ht="20" customHeight="1" spans="1:10">
      <c r="A75" s="7">
        <v>73</v>
      </c>
      <c r="B75" s="7" t="str">
        <f t="shared" si="6"/>
        <v>2021106</v>
      </c>
      <c r="C75" s="7" t="s">
        <v>16</v>
      </c>
      <c r="D75" s="7" t="str">
        <f>"马欣"</f>
        <v>马欣</v>
      </c>
      <c r="E75" s="8">
        <v>100.1</v>
      </c>
      <c r="F75" s="8">
        <v>85.72</v>
      </c>
      <c r="G75" s="8">
        <v>91.47</v>
      </c>
      <c r="H75" s="7">
        <v>76.28</v>
      </c>
      <c r="I75" s="8">
        <f t="shared" si="7"/>
        <v>85.394</v>
      </c>
      <c r="J75" s="10"/>
    </row>
    <row r="76" s="1" customFormat="1" ht="20" customHeight="1" spans="1:10">
      <c r="A76" s="7">
        <v>74</v>
      </c>
      <c r="B76" s="7" t="str">
        <f t="shared" si="6"/>
        <v>2021106</v>
      </c>
      <c r="C76" s="7" t="s">
        <v>16</v>
      </c>
      <c r="D76" s="7" t="str">
        <f>"王慧"</f>
        <v>王慧</v>
      </c>
      <c r="E76" s="8">
        <v>94.1</v>
      </c>
      <c r="F76" s="8">
        <v>81.02</v>
      </c>
      <c r="G76" s="8">
        <v>86.25</v>
      </c>
      <c r="H76" s="7">
        <v>82.7</v>
      </c>
      <c r="I76" s="8">
        <f t="shared" si="7"/>
        <v>84.83</v>
      </c>
      <c r="J76" s="10"/>
    </row>
    <row r="77" s="1" customFormat="1" ht="20" customHeight="1" spans="1:10">
      <c r="A77" s="7">
        <v>75</v>
      </c>
      <c r="B77" s="7" t="str">
        <f t="shared" ref="B77:B90" si="8">"2021107"</f>
        <v>2021107</v>
      </c>
      <c r="C77" s="7" t="s">
        <v>17</v>
      </c>
      <c r="D77" s="7" t="str">
        <f>"李晴晴"</f>
        <v>李晴晴</v>
      </c>
      <c r="E77" s="8">
        <v>112.2</v>
      </c>
      <c r="F77" s="8">
        <v>89.96</v>
      </c>
      <c r="G77" s="8">
        <v>98.86</v>
      </c>
      <c r="H77" s="7">
        <v>84.8</v>
      </c>
      <c r="I77" s="8">
        <f t="shared" si="7"/>
        <v>93.236</v>
      </c>
      <c r="J77" s="10"/>
    </row>
    <row r="78" s="1" customFormat="1" ht="20" customHeight="1" spans="1:10">
      <c r="A78" s="7">
        <v>76</v>
      </c>
      <c r="B78" s="7" t="str">
        <f t="shared" si="8"/>
        <v>2021107</v>
      </c>
      <c r="C78" s="7" t="s">
        <v>17</v>
      </c>
      <c r="D78" s="7" t="str">
        <f>"潘静怡"</f>
        <v>潘静怡</v>
      </c>
      <c r="E78" s="8">
        <v>100.5</v>
      </c>
      <c r="F78" s="8">
        <v>80.06</v>
      </c>
      <c r="G78" s="8">
        <v>88.24</v>
      </c>
      <c r="H78" s="7">
        <v>86.8</v>
      </c>
      <c r="I78" s="8">
        <f t="shared" si="7"/>
        <v>87.664</v>
      </c>
      <c r="J78" s="10"/>
    </row>
    <row r="79" s="1" customFormat="1" ht="20" customHeight="1" spans="1:10">
      <c r="A79" s="7">
        <v>77</v>
      </c>
      <c r="B79" s="7" t="str">
        <f t="shared" si="8"/>
        <v>2021107</v>
      </c>
      <c r="C79" s="7" t="s">
        <v>17</v>
      </c>
      <c r="D79" s="7" t="str">
        <f>"王雨"</f>
        <v>王雨</v>
      </c>
      <c r="E79" s="8">
        <v>101.6</v>
      </c>
      <c r="F79" s="8">
        <v>80.97</v>
      </c>
      <c r="G79" s="8">
        <v>89.22</v>
      </c>
      <c r="H79" s="7">
        <v>84.4</v>
      </c>
      <c r="I79" s="8">
        <f t="shared" si="7"/>
        <v>87.292</v>
      </c>
      <c r="J79" s="10"/>
    </row>
    <row r="80" s="1" customFormat="1" ht="20" customHeight="1" spans="1:10">
      <c r="A80" s="7">
        <v>78</v>
      </c>
      <c r="B80" s="7" t="str">
        <f t="shared" si="8"/>
        <v>2021107</v>
      </c>
      <c r="C80" s="7" t="s">
        <v>17</v>
      </c>
      <c r="D80" s="7" t="str">
        <f>"韩丹丹"</f>
        <v>韩丹丹</v>
      </c>
      <c r="E80" s="8">
        <v>100.3</v>
      </c>
      <c r="F80" s="8">
        <v>91.59</v>
      </c>
      <c r="G80" s="8">
        <v>95.07</v>
      </c>
      <c r="H80" s="7">
        <v>75.2</v>
      </c>
      <c r="I80" s="8">
        <f t="shared" si="7"/>
        <v>87.122</v>
      </c>
      <c r="J80" s="10"/>
    </row>
    <row r="81" s="1" customFormat="1" ht="20" customHeight="1" spans="1:10">
      <c r="A81" s="7">
        <v>79</v>
      </c>
      <c r="B81" s="7" t="str">
        <f t="shared" si="8"/>
        <v>2021107</v>
      </c>
      <c r="C81" s="7" t="s">
        <v>17</v>
      </c>
      <c r="D81" s="7" t="str">
        <f>"沈梅梅"</f>
        <v>沈梅梅</v>
      </c>
      <c r="E81" s="8">
        <v>95.3</v>
      </c>
      <c r="F81" s="8">
        <v>89.9</v>
      </c>
      <c r="G81" s="8">
        <v>92.06</v>
      </c>
      <c r="H81" s="7">
        <v>78.2</v>
      </c>
      <c r="I81" s="8">
        <f t="shared" si="7"/>
        <v>86.516</v>
      </c>
      <c r="J81" s="10"/>
    </row>
    <row r="82" s="1" customFormat="1" ht="20" customHeight="1" spans="1:10">
      <c r="A82" s="7">
        <v>80</v>
      </c>
      <c r="B82" s="7" t="str">
        <f t="shared" si="8"/>
        <v>2021107</v>
      </c>
      <c r="C82" s="7" t="s">
        <v>17</v>
      </c>
      <c r="D82" s="7" t="str">
        <f>"杨俊俊"</f>
        <v>杨俊俊</v>
      </c>
      <c r="E82" s="8">
        <v>93.9</v>
      </c>
      <c r="F82" s="8">
        <v>84.32</v>
      </c>
      <c r="G82" s="8">
        <v>88.15</v>
      </c>
      <c r="H82" s="7">
        <v>81.6</v>
      </c>
      <c r="I82" s="8">
        <f t="shared" si="7"/>
        <v>85.53</v>
      </c>
      <c r="J82" s="10"/>
    </row>
    <row r="83" s="1" customFormat="1" ht="20" customHeight="1" spans="1:10">
      <c r="A83" s="7">
        <v>81</v>
      </c>
      <c r="B83" s="7" t="str">
        <f t="shared" si="8"/>
        <v>2021107</v>
      </c>
      <c r="C83" s="7" t="s">
        <v>17</v>
      </c>
      <c r="D83" s="7" t="str">
        <f>"朱翠翠"</f>
        <v>朱翠翠</v>
      </c>
      <c r="E83" s="8">
        <v>91</v>
      </c>
      <c r="F83" s="8">
        <v>74.38</v>
      </c>
      <c r="G83" s="8">
        <v>81.03</v>
      </c>
      <c r="H83" s="7">
        <v>88</v>
      </c>
      <c r="I83" s="8">
        <f t="shared" si="7"/>
        <v>83.818</v>
      </c>
      <c r="J83" s="10"/>
    </row>
    <row r="84" s="1" customFormat="1" ht="20" customHeight="1" spans="1:10">
      <c r="A84" s="7">
        <v>82</v>
      </c>
      <c r="B84" s="7" t="str">
        <f t="shared" si="8"/>
        <v>2021107</v>
      </c>
      <c r="C84" s="7" t="s">
        <v>17</v>
      </c>
      <c r="D84" s="7" t="str">
        <f>"王晶"</f>
        <v>王晶</v>
      </c>
      <c r="E84" s="8">
        <v>88.2</v>
      </c>
      <c r="F84" s="8">
        <v>77.68</v>
      </c>
      <c r="G84" s="8">
        <v>81.89</v>
      </c>
      <c r="H84" s="7">
        <v>84.8</v>
      </c>
      <c r="I84" s="8">
        <f t="shared" si="7"/>
        <v>83.054</v>
      </c>
      <c r="J84" s="10"/>
    </row>
    <row r="85" s="1" customFormat="1" ht="20" customHeight="1" spans="1:10">
      <c r="A85" s="7">
        <v>83</v>
      </c>
      <c r="B85" s="7" t="str">
        <f t="shared" si="8"/>
        <v>2021107</v>
      </c>
      <c r="C85" s="7" t="s">
        <v>17</v>
      </c>
      <c r="D85" s="7" t="str">
        <f>"胡梦迪"</f>
        <v>胡梦迪</v>
      </c>
      <c r="E85" s="8">
        <v>82.8</v>
      </c>
      <c r="F85" s="8">
        <v>82.95</v>
      </c>
      <c r="G85" s="8">
        <v>82.89</v>
      </c>
      <c r="H85" s="7">
        <v>82.2</v>
      </c>
      <c r="I85" s="8">
        <f t="shared" si="7"/>
        <v>82.614</v>
      </c>
      <c r="J85" s="10"/>
    </row>
    <row r="86" s="1" customFormat="1" ht="20" customHeight="1" spans="1:10">
      <c r="A86" s="7">
        <v>84</v>
      </c>
      <c r="B86" s="7" t="str">
        <f t="shared" si="8"/>
        <v>2021107</v>
      </c>
      <c r="C86" s="7" t="s">
        <v>17</v>
      </c>
      <c r="D86" s="7" t="str">
        <f>"孟莞"</f>
        <v>孟莞</v>
      </c>
      <c r="E86" s="8">
        <v>97.3</v>
      </c>
      <c r="F86" s="8">
        <v>71.02</v>
      </c>
      <c r="G86" s="8">
        <v>81.53</v>
      </c>
      <c r="H86" s="7">
        <v>83.4</v>
      </c>
      <c r="I86" s="8">
        <f t="shared" si="7"/>
        <v>82.278</v>
      </c>
      <c r="J86" s="10"/>
    </row>
    <row r="87" s="1" customFormat="1" ht="20" customHeight="1" spans="1:10">
      <c r="A87" s="7">
        <v>85</v>
      </c>
      <c r="B87" s="7" t="str">
        <f t="shared" si="8"/>
        <v>2021107</v>
      </c>
      <c r="C87" s="7" t="s">
        <v>17</v>
      </c>
      <c r="D87" s="7" t="str">
        <f>"张婷婷"</f>
        <v>张婷婷</v>
      </c>
      <c r="E87" s="8">
        <v>87.4</v>
      </c>
      <c r="F87" s="8">
        <v>80.75</v>
      </c>
      <c r="G87" s="8">
        <v>83.41</v>
      </c>
      <c r="H87" s="7">
        <v>79.4</v>
      </c>
      <c r="I87" s="8">
        <f t="shared" si="7"/>
        <v>81.806</v>
      </c>
      <c r="J87" s="10"/>
    </row>
    <row r="88" s="1" customFormat="1" ht="20" customHeight="1" spans="1:10">
      <c r="A88" s="7">
        <v>86</v>
      </c>
      <c r="B88" s="7" t="str">
        <f t="shared" si="8"/>
        <v>2021107</v>
      </c>
      <c r="C88" s="7" t="s">
        <v>17</v>
      </c>
      <c r="D88" s="7" t="str">
        <f>"王芳方"</f>
        <v>王芳方</v>
      </c>
      <c r="E88" s="8">
        <v>84</v>
      </c>
      <c r="F88" s="8">
        <v>74.66</v>
      </c>
      <c r="G88" s="8">
        <v>78.4</v>
      </c>
      <c r="H88" s="7">
        <v>86.4</v>
      </c>
      <c r="I88" s="8">
        <f t="shared" si="7"/>
        <v>81.6</v>
      </c>
      <c r="J88" s="10"/>
    </row>
    <row r="89" s="1" customFormat="1" ht="20" customHeight="1" spans="1:10">
      <c r="A89" s="7">
        <v>87</v>
      </c>
      <c r="B89" s="7" t="str">
        <f t="shared" si="8"/>
        <v>2021107</v>
      </c>
      <c r="C89" s="7" t="s">
        <v>17</v>
      </c>
      <c r="D89" s="7" t="str">
        <f>"吕嫚丽"</f>
        <v>吕嫚丽</v>
      </c>
      <c r="E89" s="8">
        <v>96.4</v>
      </c>
      <c r="F89" s="8">
        <v>79.8</v>
      </c>
      <c r="G89" s="8">
        <v>86.44</v>
      </c>
      <c r="H89" s="7">
        <v>73.8</v>
      </c>
      <c r="I89" s="8">
        <f t="shared" si="7"/>
        <v>81.384</v>
      </c>
      <c r="J89" s="10"/>
    </row>
    <row r="90" s="1" customFormat="1" ht="20" customHeight="1" spans="1:10">
      <c r="A90" s="7">
        <v>88</v>
      </c>
      <c r="B90" s="7" t="str">
        <f t="shared" si="8"/>
        <v>2021107</v>
      </c>
      <c r="C90" s="7" t="s">
        <v>17</v>
      </c>
      <c r="D90" s="7" t="str">
        <f>"周小莉"</f>
        <v>周小莉</v>
      </c>
      <c r="E90" s="8">
        <v>91.8</v>
      </c>
      <c r="F90" s="8">
        <v>73.61</v>
      </c>
      <c r="G90" s="8">
        <v>80.89</v>
      </c>
      <c r="H90" s="7">
        <v>80.2</v>
      </c>
      <c r="I90" s="8">
        <f t="shared" si="7"/>
        <v>80.614</v>
      </c>
      <c r="J90" s="10"/>
    </row>
    <row r="91" s="1" customFormat="1" ht="20" customHeight="1" spans="1:10">
      <c r="A91" s="7">
        <v>89</v>
      </c>
      <c r="B91" s="7" t="str">
        <f t="shared" ref="B91:B102" si="9">"2021108"</f>
        <v>2021108</v>
      </c>
      <c r="C91" s="7" t="s">
        <v>18</v>
      </c>
      <c r="D91" s="7" t="str">
        <f>"施杰"</f>
        <v>施杰</v>
      </c>
      <c r="E91" s="8">
        <v>99.9</v>
      </c>
      <c r="F91" s="8">
        <v>94.99</v>
      </c>
      <c r="G91" s="8">
        <v>96.95</v>
      </c>
      <c r="H91" s="7">
        <v>80.99</v>
      </c>
      <c r="I91" s="8">
        <f t="shared" si="7"/>
        <v>90.566</v>
      </c>
      <c r="J91" s="10"/>
    </row>
    <row r="92" s="1" customFormat="1" ht="20" customHeight="1" spans="1:10">
      <c r="A92" s="7">
        <v>90</v>
      </c>
      <c r="B92" s="7" t="str">
        <f t="shared" si="9"/>
        <v>2021108</v>
      </c>
      <c r="C92" s="7" t="s">
        <v>18</v>
      </c>
      <c r="D92" s="7" t="str">
        <f>"江丽丽"</f>
        <v>江丽丽</v>
      </c>
      <c r="E92" s="8">
        <v>106</v>
      </c>
      <c r="F92" s="8">
        <v>88.55</v>
      </c>
      <c r="G92" s="8">
        <v>95.53</v>
      </c>
      <c r="H92" s="7">
        <v>82.76</v>
      </c>
      <c r="I92" s="8">
        <f t="shared" si="7"/>
        <v>90.422</v>
      </c>
      <c r="J92" s="10"/>
    </row>
    <row r="93" s="1" customFormat="1" ht="20" customHeight="1" spans="1:10">
      <c r="A93" s="7">
        <v>91</v>
      </c>
      <c r="B93" s="7" t="str">
        <f t="shared" si="9"/>
        <v>2021108</v>
      </c>
      <c r="C93" s="7" t="s">
        <v>18</v>
      </c>
      <c r="D93" s="7" t="str">
        <f>"赵婷婷"</f>
        <v>赵婷婷</v>
      </c>
      <c r="E93" s="8">
        <v>107</v>
      </c>
      <c r="F93" s="8">
        <v>95.64</v>
      </c>
      <c r="G93" s="8">
        <v>100.18</v>
      </c>
      <c r="H93" s="7">
        <v>75.4</v>
      </c>
      <c r="I93" s="8">
        <f t="shared" si="7"/>
        <v>90.268</v>
      </c>
      <c r="J93" s="10"/>
    </row>
    <row r="94" s="1" customFormat="1" ht="20" customHeight="1" spans="1:10">
      <c r="A94" s="7">
        <v>92</v>
      </c>
      <c r="B94" s="7" t="str">
        <f t="shared" si="9"/>
        <v>2021108</v>
      </c>
      <c r="C94" s="7" t="s">
        <v>18</v>
      </c>
      <c r="D94" s="7" t="str">
        <f>"李博"</f>
        <v>李博</v>
      </c>
      <c r="E94" s="8">
        <v>95.4</v>
      </c>
      <c r="F94" s="8">
        <v>86.65</v>
      </c>
      <c r="G94" s="8">
        <v>90.15</v>
      </c>
      <c r="H94" s="7">
        <v>86.98</v>
      </c>
      <c r="I94" s="8">
        <f t="shared" si="7"/>
        <v>88.882</v>
      </c>
      <c r="J94" s="10"/>
    </row>
    <row r="95" s="1" customFormat="1" ht="20" customHeight="1" spans="1:10">
      <c r="A95" s="7">
        <v>93</v>
      </c>
      <c r="B95" s="7" t="str">
        <f t="shared" si="9"/>
        <v>2021108</v>
      </c>
      <c r="C95" s="7" t="s">
        <v>18</v>
      </c>
      <c r="D95" s="7" t="str">
        <f>"李瑶慧"</f>
        <v>李瑶慧</v>
      </c>
      <c r="E95" s="8">
        <v>90.5</v>
      </c>
      <c r="F95" s="8">
        <v>87.62</v>
      </c>
      <c r="G95" s="8">
        <v>88.77</v>
      </c>
      <c r="H95" s="7">
        <v>82.36</v>
      </c>
      <c r="I95" s="8">
        <f t="shared" si="7"/>
        <v>86.206</v>
      </c>
      <c r="J95" s="10"/>
    </row>
    <row r="96" s="1" customFormat="1" ht="20" customHeight="1" spans="1:10">
      <c r="A96" s="7">
        <v>94</v>
      </c>
      <c r="B96" s="7" t="str">
        <f t="shared" si="9"/>
        <v>2021108</v>
      </c>
      <c r="C96" s="7" t="s">
        <v>18</v>
      </c>
      <c r="D96" s="7" t="str">
        <f>"赵似予"</f>
        <v>赵似予</v>
      </c>
      <c r="E96" s="8">
        <v>96.5</v>
      </c>
      <c r="F96" s="8">
        <v>80.53</v>
      </c>
      <c r="G96" s="8">
        <v>86.92</v>
      </c>
      <c r="H96" s="7">
        <v>80.02</v>
      </c>
      <c r="I96" s="8">
        <f t="shared" si="7"/>
        <v>84.16</v>
      </c>
      <c r="J96" s="10"/>
    </row>
    <row r="97" s="1" customFormat="1" ht="20" customHeight="1" spans="1:10">
      <c r="A97" s="7">
        <v>95</v>
      </c>
      <c r="B97" s="7" t="str">
        <f t="shared" si="9"/>
        <v>2021108</v>
      </c>
      <c r="C97" s="7" t="s">
        <v>18</v>
      </c>
      <c r="D97" s="7" t="str">
        <f>"邓雪君"</f>
        <v>邓雪君</v>
      </c>
      <c r="E97" s="8">
        <v>94.2</v>
      </c>
      <c r="F97" s="8">
        <v>77.54</v>
      </c>
      <c r="G97" s="8">
        <v>84.2</v>
      </c>
      <c r="H97" s="7">
        <v>83.94</v>
      </c>
      <c r="I97" s="8">
        <f t="shared" si="7"/>
        <v>84.096</v>
      </c>
      <c r="J97" s="10"/>
    </row>
    <row r="98" s="1" customFormat="1" ht="20" customHeight="1" spans="1:10">
      <c r="A98" s="7">
        <v>96</v>
      </c>
      <c r="B98" s="7" t="str">
        <f t="shared" si="9"/>
        <v>2021108</v>
      </c>
      <c r="C98" s="7" t="s">
        <v>18</v>
      </c>
      <c r="D98" s="7" t="str">
        <f>"张皖雪"</f>
        <v>张皖雪</v>
      </c>
      <c r="E98" s="8">
        <v>101.2</v>
      </c>
      <c r="F98" s="8">
        <v>79.68</v>
      </c>
      <c r="G98" s="8">
        <v>88.29</v>
      </c>
      <c r="H98" s="7">
        <v>73.46</v>
      </c>
      <c r="I98" s="8">
        <f t="shared" si="7"/>
        <v>82.358</v>
      </c>
      <c r="J98" s="10"/>
    </row>
    <row r="99" s="1" customFormat="1" ht="20" customHeight="1" spans="1:10">
      <c r="A99" s="7">
        <v>97</v>
      </c>
      <c r="B99" s="7" t="str">
        <f t="shared" si="9"/>
        <v>2021108</v>
      </c>
      <c r="C99" s="7" t="s">
        <v>18</v>
      </c>
      <c r="D99" s="7" t="str">
        <f>"汤晴"</f>
        <v>汤晴</v>
      </c>
      <c r="E99" s="8">
        <v>97.6</v>
      </c>
      <c r="F99" s="8">
        <v>79.02</v>
      </c>
      <c r="G99" s="8">
        <v>86.45</v>
      </c>
      <c r="H99" s="7">
        <v>73.94</v>
      </c>
      <c r="I99" s="8">
        <f t="shared" si="7"/>
        <v>81.446</v>
      </c>
      <c r="J99" s="10"/>
    </row>
    <row r="100" s="1" customFormat="1" ht="20" customHeight="1" spans="1:10">
      <c r="A100" s="7">
        <v>98</v>
      </c>
      <c r="B100" s="7" t="str">
        <f t="shared" si="9"/>
        <v>2021108</v>
      </c>
      <c r="C100" s="7" t="s">
        <v>18</v>
      </c>
      <c r="D100" s="7" t="str">
        <f>"黄芳"</f>
        <v>黄芳</v>
      </c>
      <c r="E100" s="8">
        <v>88.2</v>
      </c>
      <c r="F100" s="8">
        <v>81.8</v>
      </c>
      <c r="G100" s="8">
        <v>84.36</v>
      </c>
      <c r="H100" s="7">
        <v>76.8</v>
      </c>
      <c r="I100" s="8">
        <f t="shared" si="7"/>
        <v>81.336</v>
      </c>
      <c r="J100" s="10"/>
    </row>
    <row r="101" s="1" customFormat="1" ht="20" customHeight="1" spans="1:10">
      <c r="A101" s="7">
        <v>99</v>
      </c>
      <c r="B101" s="7" t="str">
        <f t="shared" si="9"/>
        <v>2021108</v>
      </c>
      <c r="C101" s="7" t="s">
        <v>18</v>
      </c>
      <c r="D101" s="7" t="str">
        <f>"马静"</f>
        <v>马静</v>
      </c>
      <c r="E101" s="8">
        <v>89.9</v>
      </c>
      <c r="F101" s="8">
        <v>81.19</v>
      </c>
      <c r="G101" s="8">
        <v>84.67</v>
      </c>
      <c r="H101" s="7">
        <v>76.3</v>
      </c>
      <c r="I101" s="8">
        <f t="shared" si="7"/>
        <v>81.322</v>
      </c>
      <c r="J101" s="10"/>
    </row>
    <row r="102" s="1" customFormat="1" ht="20" customHeight="1" spans="1:10">
      <c r="A102" s="7">
        <v>100</v>
      </c>
      <c r="B102" s="7" t="str">
        <f t="shared" si="9"/>
        <v>2021108</v>
      </c>
      <c r="C102" s="7" t="s">
        <v>18</v>
      </c>
      <c r="D102" s="7" t="str">
        <f>"贾婷婷"</f>
        <v>贾婷婷</v>
      </c>
      <c r="E102" s="8">
        <v>93.2</v>
      </c>
      <c r="F102" s="8">
        <v>84.21</v>
      </c>
      <c r="G102" s="8">
        <v>87.81</v>
      </c>
      <c r="H102" s="7">
        <v>70.94</v>
      </c>
      <c r="I102" s="8">
        <f t="shared" si="7"/>
        <v>81.062</v>
      </c>
      <c r="J102" s="10"/>
    </row>
  </sheetData>
  <sortState ref="A3:AT102">
    <sortCondition ref="A3:A102"/>
  </sortState>
  <mergeCells count="1">
    <mergeCell ref="A1:J1"/>
  </mergeCells>
  <printOptions horizontalCentered="1"/>
  <pageMargins left="0.357638888888889" right="0.357638888888889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</dc:creator>
  <cp:lastModifiedBy>Lenovo</cp:lastModifiedBy>
  <dcterms:created xsi:type="dcterms:W3CDTF">2021-11-24T01:59:00Z</dcterms:created>
  <dcterms:modified xsi:type="dcterms:W3CDTF">2022-02-14T02:42:13Z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555C94DBAAF14BFAA1D7E716B11A029C</vt:lpwstr>
  </property>
  <property fmtid="{D5CDD505-2E9C-101B-9397-08002B2CF9AE}" pid="3" name="KSOProductBuildVer">
    <vt:lpwstr>2052-11.1.0.9914</vt:lpwstr>
  </property>
</Properties>
</file>